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損益計算書・資金繰り表(店舗)" sheetId="1" r:id="rId1"/>
    <sheet name="損益計算書・資金繰り表(契約)" sheetId="2" r:id="rId2"/>
    <sheet name="損益計算書・資金繰り表(フリー)" sheetId="3" r:id="rId3"/>
  </sheets>
  <definedNames>
    <definedName name="_xlnm.Print_Area" localSheetId="0">'損益計算書・資金繰り表(店舗)'!$B$1:$AL$82</definedName>
  </definedNames>
  <calcPr fullCalcOnLoad="1"/>
</workbook>
</file>

<file path=xl/sharedStrings.xml><?xml version="1.0" encoding="utf-8"?>
<sst xmlns="http://schemas.openxmlformats.org/spreadsheetml/2006/main" count="330" uniqueCount="102">
  <si>
    <r>
      <rPr>
        <b/>
        <sz val="12"/>
        <rFont val="HG丸ｺﾞｼｯｸM-PRO"/>
        <family val="3"/>
      </rPr>
      <t>別紙</t>
    </r>
    <r>
      <rPr>
        <b/>
        <sz val="12"/>
        <rFont val="Arial Narrow"/>
        <family val="2"/>
      </rPr>
      <t xml:space="preserve">  </t>
    </r>
    <r>
      <rPr>
        <b/>
        <sz val="12"/>
        <rFont val="HG丸ｺﾞｼｯｸM-PRO"/>
        <family val="3"/>
      </rPr>
      <t>　：予想損益計算書および予想資金繰り表</t>
    </r>
  </si>
  <si>
    <r>
      <rPr>
        <b/>
        <sz val="11"/>
        <rFont val="HG丸ｺﾞｼｯｸM-PRO"/>
        <family val="3"/>
      </rPr>
      <t>月</t>
    </r>
  </si>
  <si>
    <r>
      <rPr>
        <sz val="11"/>
        <rFont val="HG丸ｺﾞｼｯｸM-PRO"/>
        <family val="3"/>
      </rPr>
      <t>金額単位：千円</t>
    </r>
  </si>
  <si>
    <r>
      <rPr>
        <b/>
        <sz val="11"/>
        <rFont val="HG丸ｺﾞｼｯｸM-PRO"/>
        <family val="3"/>
      </rPr>
      <t>予想損益計算書</t>
    </r>
  </si>
  <si>
    <r>
      <t>2</t>
    </r>
    <r>
      <rPr>
        <sz val="11"/>
        <rFont val="HG丸ｺﾞｼｯｸM-PRO"/>
        <family val="3"/>
      </rPr>
      <t>年目成長率</t>
    </r>
  </si>
  <si>
    <r>
      <t>3</t>
    </r>
    <r>
      <rPr>
        <sz val="11"/>
        <rFont val="HG丸ｺﾞｼｯｸM-PRO"/>
        <family val="3"/>
      </rPr>
      <t>年目成長率</t>
    </r>
  </si>
  <si>
    <r>
      <t>4</t>
    </r>
    <r>
      <rPr>
        <sz val="11"/>
        <rFont val="HG丸ｺﾞｼｯｸM-PRO"/>
        <family val="3"/>
      </rPr>
      <t>年目成長率</t>
    </r>
  </si>
  <si>
    <r>
      <rPr>
        <sz val="11"/>
        <rFont val="HG丸ｺﾞｼｯｸM-PRO"/>
        <family val="3"/>
      </rPr>
      <t>合計欄</t>
    </r>
  </si>
  <si>
    <r>
      <rPr>
        <sz val="11"/>
        <rFont val="HG丸ｺﾞｼｯｸM-PRO"/>
        <family val="3"/>
      </rPr>
      <t>実績</t>
    </r>
  </si>
  <si>
    <r>
      <t>1</t>
    </r>
    <r>
      <rPr>
        <sz val="11"/>
        <rFont val="HG丸ｺﾞｼｯｸM-PRO"/>
        <family val="3"/>
      </rPr>
      <t>年目</t>
    </r>
  </si>
  <si>
    <r>
      <t>2</t>
    </r>
    <r>
      <rPr>
        <sz val="11"/>
        <rFont val="HG丸ｺﾞｼｯｸM-PRO"/>
        <family val="3"/>
      </rPr>
      <t>年目</t>
    </r>
  </si>
  <si>
    <r>
      <rPr>
        <sz val="11"/>
        <rFont val="HG丸ｺﾞｼｯｸM-PRO"/>
        <family val="3"/>
      </rPr>
      <t>売上・仕入等の明細</t>
    </r>
  </si>
  <si>
    <r>
      <rPr>
        <sz val="11"/>
        <rFont val="HG丸ｺﾞｼｯｸM-PRO"/>
        <family val="3"/>
      </rPr>
      <t>サイト</t>
    </r>
  </si>
  <si>
    <r>
      <t>3</t>
    </r>
    <r>
      <rPr>
        <sz val="11"/>
        <rFont val="HG丸ｺﾞｼｯｸM-PRO"/>
        <family val="3"/>
      </rPr>
      <t>年目</t>
    </r>
  </si>
  <si>
    <r>
      <t>4</t>
    </r>
    <r>
      <rPr>
        <sz val="11"/>
        <rFont val="HG丸ｺﾞｼｯｸM-PRO"/>
        <family val="3"/>
      </rPr>
      <t>年目</t>
    </r>
  </si>
  <si>
    <r>
      <rPr>
        <sz val="11"/>
        <rFont val="HG丸ｺﾞｼｯｸM-PRO"/>
        <family val="3"/>
      </rPr>
      <t>現金</t>
    </r>
  </si>
  <si>
    <r>
      <rPr>
        <sz val="11"/>
        <rFont val="HG丸ｺﾞｼｯｸM-PRO"/>
        <family val="3"/>
      </rPr>
      <t>売上</t>
    </r>
  </si>
  <si>
    <r>
      <rPr>
        <sz val="11"/>
        <rFont val="HG丸ｺﾞｼｯｸM-PRO"/>
        <family val="3"/>
      </rPr>
      <t>当月末</t>
    </r>
  </si>
  <si>
    <r>
      <rPr>
        <sz val="11"/>
        <rFont val="HG丸ｺﾞｼｯｸM-PRO"/>
        <family val="3"/>
      </rPr>
      <t>翌月末</t>
    </r>
  </si>
  <si>
    <r>
      <rPr>
        <b/>
        <sz val="11"/>
        <rFont val="HG丸ｺﾞｼｯｸM-PRO"/>
        <family val="3"/>
      </rPr>
      <t>売上合計</t>
    </r>
  </si>
  <si>
    <r>
      <rPr>
        <sz val="11"/>
        <rFont val="HG丸ｺﾞｼｯｸM-PRO"/>
        <family val="3"/>
      </rPr>
      <t>売上原価</t>
    </r>
  </si>
  <si>
    <r>
      <rPr>
        <sz val="11"/>
        <rFont val="HG丸ｺﾞｼｯｸM-PRO"/>
        <family val="3"/>
      </rPr>
      <t>仕入</t>
    </r>
  </si>
  <si>
    <r>
      <rPr>
        <sz val="11"/>
        <rFont val="HG丸ｺﾞｼｯｸM-PRO"/>
        <family val="3"/>
      </rPr>
      <t>材料費</t>
    </r>
  </si>
  <si>
    <r>
      <rPr>
        <sz val="11"/>
        <rFont val="HG丸ｺﾞｼｯｸM-PRO"/>
        <family val="3"/>
      </rPr>
      <t>外注費</t>
    </r>
  </si>
  <si>
    <r>
      <rPr>
        <b/>
        <sz val="11"/>
        <rFont val="HG丸ｺﾞｼｯｸM-PRO"/>
        <family val="3"/>
      </rPr>
      <t>売上原価合計</t>
    </r>
  </si>
  <si>
    <r>
      <rPr>
        <b/>
        <sz val="11"/>
        <rFont val="HG丸ｺﾞｼｯｸM-PRO"/>
        <family val="3"/>
      </rPr>
      <t>売上総利益</t>
    </r>
  </si>
  <si>
    <r>
      <rPr>
        <sz val="11"/>
        <rFont val="HG丸ｺﾞｼｯｸM-PRO"/>
        <family val="3"/>
      </rPr>
      <t>人件費</t>
    </r>
  </si>
  <si>
    <r>
      <rPr>
        <sz val="11"/>
        <rFont val="HG丸ｺﾞｼｯｸM-PRO"/>
        <family val="3"/>
      </rPr>
      <t>経営者報酬</t>
    </r>
  </si>
  <si>
    <r>
      <rPr>
        <sz val="11"/>
        <rFont val="HG丸ｺﾞｼｯｸM-PRO"/>
        <family val="3"/>
      </rPr>
      <t>役員報酬</t>
    </r>
  </si>
  <si>
    <r>
      <rPr>
        <sz val="11"/>
        <rFont val="HG丸ｺﾞｼｯｸM-PRO"/>
        <family val="3"/>
      </rPr>
      <t>賃金</t>
    </r>
  </si>
  <si>
    <r>
      <rPr>
        <sz val="11"/>
        <rFont val="HG丸ｺﾞｼｯｸM-PRO"/>
        <family val="3"/>
      </rPr>
      <t>社員給与</t>
    </r>
    <r>
      <rPr>
        <sz val="11"/>
        <rFont val="Arial Narrow"/>
        <family val="2"/>
      </rPr>
      <t>1</t>
    </r>
  </si>
  <si>
    <r>
      <rPr>
        <sz val="11"/>
        <rFont val="HG丸ｺﾞｼｯｸM-PRO"/>
        <family val="3"/>
      </rPr>
      <t>社員給与</t>
    </r>
    <r>
      <rPr>
        <sz val="11"/>
        <rFont val="Arial Narrow"/>
        <family val="2"/>
      </rPr>
      <t>2</t>
    </r>
  </si>
  <si>
    <r>
      <rPr>
        <sz val="11"/>
        <rFont val="HG丸ｺﾞｼｯｸM-PRO"/>
        <family val="3"/>
      </rPr>
      <t>社員給与</t>
    </r>
    <r>
      <rPr>
        <sz val="11"/>
        <rFont val="Arial Narrow"/>
        <family val="2"/>
      </rPr>
      <t>3</t>
    </r>
  </si>
  <si>
    <r>
      <rPr>
        <sz val="11"/>
        <rFont val="HG丸ｺﾞｼｯｸM-PRO"/>
        <family val="3"/>
      </rPr>
      <t>社員給与</t>
    </r>
    <r>
      <rPr>
        <sz val="11"/>
        <rFont val="Arial Narrow"/>
        <family val="2"/>
      </rPr>
      <t>4</t>
    </r>
  </si>
  <si>
    <r>
      <rPr>
        <sz val="11"/>
        <rFont val="HG丸ｺﾞｼｯｸM-PRO"/>
        <family val="3"/>
      </rPr>
      <t>アルバイト</t>
    </r>
    <r>
      <rPr>
        <sz val="11"/>
        <rFont val="Arial Narrow"/>
        <family val="2"/>
      </rPr>
      <t>1</t>
    </r>
  </si>
  <si>
    <r>
      <rPr>
        <sz val="11"/>
        <rFont val="HG丸ｺﾞｼｯｸM-PRO"/>
        <family val="3"/>
      </rPr>
      <t>アルバイト</t>
    </r>
    <r>
      <rPr>
        <sz val="11"/>
        <rFont val="Arial Narrow"/>
        <family val="2"/>
      </rPr>
      <t>2</t>
    </r>
  </si>
  <si>
    <r>
      <rPr>
        <sz val="11"/>
        <rFont val="HG丸ｺﾞｼｯｸM-PRO"/>
        <family val="3"/>
      </rPr>
      <t>アルバイト</t>
    </r>
    <r>
      <rPr>
        <sz val="11"/>
        <rFont val="Arial Narrow"/>
        <family val="2"/>
      </rPr>
      <t>3</t>
    </r>
  </si>
  <si>
    <r>
      <rPr>
        <sz val="11"/>
        <rFont val="HG丸ｺﾞｼｯｸM-PRO"/>
        <family val="3"/>
      </rPr>
      <t>アルバイト</t>
    </r>
    <r>
      <rPr>
        <sz val="11"/>
        <rFont val="Arial Narrow"/>
        <family val="2"/>
      </rPr>
      <t>4</t>
    </r>
  </si>
  <si>
    <r>
      <rPr>
        <sz val="11"/>
        <rFont val="HG丸ｺﾞｼｯｸM-PRO"/>
        <family val="3"/>
      </rPr>
      <t>社会保険料</t>
    </r>
  </si>
  <si>
    <r>
      <rPr>
        <sz val="11"/>
        <rFont val="HG丸ｺﾞｼｯｸM-PRO"/>
        <family val="3"/>
      </rPr>
      <t>労災・雇用</t>
    </r>
  </si>
  <si>
    <r>
      <rPr>
        <sz val="11"/>
        <rFont val="HG丸ｺﾞｼｯｸM-PRO"/>
        <family val="3"/>
      </rPr>
      <t>年金・健保</t>
    </r>
  </si>
  <si>
    <r>
      <rPr>
        <sz val="11"/>
        <rFont val="HG丸ｺﾞｼｯｸM-PRO"/>
        <family val="3"/>
      </rPr>
      <t>家賃・駐車場代</t>
    </r>
  </si>
  <si>
    <r>
      <rPr>
        <sz val="11"/>
        <rFont val="HG丸ｺﾞｼｯｸM-PRO"/>
        <family val="3"/>
      </rPr>
      <t>家賃</t>
    </r>
  </si>
  <si>
    <r>
      <rPr>
        <sz val="11"/>
        <rFont val="HG丸ｺﾞｼｯｸM-PRO"/>
        <family val="3"/>
      </rPr>
      <t>駐車場代</t>
    </r>
  </si>
  <si>
    <r>
      <rPr>
        <sz val="11"/>
        <rFont val="HG丸ｺﾞｼｯｸM-PRO"/>
        <family val="3"/>
      </rPr>
      <t>旅費交通費</t>
    </r>
  </si>
  <si>
    <r>
      <rPr>
        <sz val="11"/>
        <rFont val="HG丸ｺﾞｼｯｸM-PRO"/>
        <family val="3"/>
      </rPr>
      <t>通信費</t>
    </r>
  </si>
  <si>
    <r>
      <rPr>
        <sz val="11"/>
        <rFont val="HG丸ｺﾞｼｯｸM-PRO"/>
        <family val="3"/>
      </rPr>
      <t>光熱水費</t>
    </r>
  </si>
  <si>
    <r>
      <rPr>
        <sz val="11"/>
        <rFont val="HG丸ｺﾞｼｯｸM-PRO"/>
        <family val="3"/>
      </rPr>
      <t>広告宣伝費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</si>
  <si>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</si>
  <si>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</si>
  <si>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交際費・会議費</t>
    </r>
  </si>
  <si>
    <r>
      <rPr>
        <sz val="11"/>
        <rFont val="HG丸ｺﾞｼｯｸM-PRO"/>
        <family val="3"/>
      </rPr>
      <t>福利厚生費</t>
    </r>
  </si>
  <si>
    <r>
      <rPr>
        <sz val="11"/>
        <rFont val="HG丸ｺﾞｼｯｸM-PRO"/>
        <family val="3"/>
      </rPr>
      <t>予備費</t>
    </r>
  </si>
  <si>
    <r>
      <rPr>
        <b/>
        <sz val="11"/>
        <rFont val="HG丸ｺﾞｼｯｸM-PRO"/>
        <family val="3"/>
      </rPr>
      <t>販売費及び一般管理費合計</t>
    </r>
  </si>
  <si>
    <r>
      <rPr>
        <b/>
        <sz val="11"/>
        <rFont val="HG丸ｺﾞｼｯｸM-PRO"/>
        <family val="3"/>
      </rPr>
      <t>営業利益</t>
    </r>
  </si>
  <si>
    <r>
      <rPr>
        <sz val="11"/>
        <rFont val="HG丸ｺﾞｼｯｸM-PRO"/>
        <family val="3"/>
      </rPr>
      <t>営業外費用</t>
    </r>
  </si>
  <si>
    <r>
      <rPr>
        <sz val="11"/>
        <rFont val="HG丸ｺﾞｼｯｸM-PRO"/>
        <family val="3"/>
      </rPr>
      <t>支払利息</t>
    </r>
  </si>
  <si>
    <r>
      <rPr>
        <b/>
        <sz val="11"/>
        <rFont val="HG丸ｺﾞｼｯｸM-PRO"/>
        <family val="3"/>
      </rPr>
      <t>経常利益</t>
    </r>
  </si>
  <si>
    <r>
      <rPr>
        <b/>
        <sz val="11"/>
        <rFont val="HG丸ｺﾞｼｯｸM-PRO"/>
        <family val="3"/>
      </rPr>
      <t>予想資金繰り表</t>
    </r>
  </si>
  <si>
    <r>
      <rPr>
        <sz val="11"/>
        <rFont val="HG丸ｺﾞｼｯｸM-PRO"/>
        <family val="3"/>
      </rPr>
      <t>金額単位：千円</t>
    </r>
  </si>
  <si>
    <r>
      <rPr>
        <sz val="11"/>
        <rFont val="HG丸ｺﾞｼｯｸM-PRO"/>
        <family val="3"/>
      </rPr>
      <t>年月</t>
    </r>
  </si>
  <si>
    <r>
      <rPr>
        <b/>
        <sz val="11"/>
        <rFont val="HG丸ｺﾞｼｯｸM-PRO"/>
        <family val="3"/>
      </rPr>
      <t>月初現預金残高</t>
    </r>
  </si>
  <si>
    <r>
      <rPr>
        <sz val="11"/>
        <rFont val="HG丸ｺﾞｼｯｸM-PRO"/>
        <family val="3"/>
      </rPr>
      <t>翌々月末</t>
    </r>
  </si>
  <si>
    <r>
      <rPr>
        <sz val="11"/>
        <rFont val="HG丸ｺﾞｼｯｸM-PRO"/>
        <family val="3"/>
      </rPr>
      <t>入金</t>
    </r>
  </si>
  <si>
    <r>
      <rPr>
        <b/>
        <sz val="11"/>
        <rFont val="HG丸ｺﾞｼｯｸM-PRO"/>
        <family val="3"/>
      </rPr>
      <t>入金合計</t>
    </r>
  </si>
  <si>
    <r>
      <rPr>
        <sz val="11"/>
        <rFont val="HG丸ｺﾞｼｯｸM-PRO"/>
        <family val="3"/>
      </rPr>
      <t>出金</t>
    </r>
  </si>
  <si>
    <r>
      <rPr>
        <sz val="11"/>
        <rFont val="HG丸ｺﾞｼｯｸM-PRO"/>
        <family val="3"/>
      </rPr>
      <t>販売費及び一般管理費</t>
    </r>
  </si>
  <si>
    <r>
      <rPr>
        <sz val="11"/>
        <rFont val="HG丸ｺﾞｼｯｸM-PRO"/>
        <family val="3"/>
      </rPr>
      <t>設備費</t>
    </r>
  </si>
  <si>
    <r>
      <rPr>
        <sz val="11"/>
        <rFont val="HG丸ｺﾞｼｯｸM-PRO"/>
        <family val="3"/>
      </rPr>
      <t>明細</t>
    </r>
  </si>
  <si>
    <r>
      <rPr>
        <sz val="11"/>
        <rFont val="HG丸ｺﾞｼｯｸM-PRO"/>
        <family val="3"/>
      </rPr>
      <t>償却年数</t>
    </r>
  </si>
  <si>
    <r>
      <rPr>
        <b/>
        <sz val="11"/>
        <rFont val="HG丸ｺﾞｼｯｸM-PRO"/>
        <family val="3"/>
      </rPr>
      <t>出金合計</t>
    </r>
  </si>
  <si>
    <r>
      <rPr>
        <b/>
        <sz val="11"/>
        <rFont val="HG丸ｺﾞｼｯｸM-PRO"/>
        <family val="3"/>
      </rPr>
      <t>（入金－出金）</t>
    </r>
  </si>
  <si>
    <r>
      <rPr>
        <sz val="11"/>
        <rFont val="HG丸ｺﾞｼｯｸM-PRO"/>
        <family val="3"/>
      </rPr>
      <t>役員借入金</t>
    </r>
  </si>
  <si>
    <r>
      <rPr>
        <sz val="11"/>
        <rFont val="HG丸ｺﾞｼｯｸM-PRO"/>
        <family val="3"/>
      </rPr>
      <t>借入金</t>
    </r>
  </si>
  <si>
    <r>
      <rPr>
        <sz val="11"/>
        <rFont val="HG丸ｺﾞｼｯｸM-PRO"/>
        <family val="3"/>
      </rPr>
      <t>役員借入金返済</t>
    </r>
  </si>
  <si>
    <r>
      <rPr>
        <sz val="11"/>
        <rFont val="HG丸ｺﾞｼｯｸM-PRO"/>
        <family val="3"/>
      </rPr>
      <t>借入金返済</t>
    </r>
  </si>
  <si>
    <r>
      <rPr>
        <sz val="11"/>
        <rFont val="HG丸ｺﾞｼｯｸM-PRO"/>
        <family val="3"/>
      </rPr>
      <t>支払金利</t>
    </r>
  </si>
  <si>
    <r>
      <rPr>
        <b/>
        <sz val="11"/>
        <rFont val="HG丸ｺﾞｼｯｸM-PRO"/>
        <family val="3"/>
      </rPr>
      <t>月末現預金残高</t>
    </r>
  </si>
  <si>
    <r>
      <rPr>
        <b/>
        <sz val="11"/>
        <rFont val="HG丸ｺﾞｼｯｸM-PRO"/>
        <family val="3"/>
      </rPr>
      <t>借入金残高</t>
    </r>
  </si>
  <si>
    <r>
      <rPr>
        <b/>
        <sz val="11"/>
        <rFont val="HG丸ｺﾞｼｯｸM-PRO"/>
        <family val="3"/>
      </rPr>
      <t>減価償却費計算</t>
    </r>
  </si>
  <si>
    <r>
      <rPr>
        <b/>
        <sz val="11"/>
        <rFont val="HG丸ｺﾞｼｯｸM-PRO"/>
        <family val="3"/>
      </rPr>
      <t>投資合計</t>
    </r>
  </si>
  <si>
    <r>
      <rPr>
        <b/>
        <sz val="11"/>
        <rFont val="HG丸ｺﾞｼｯｸM-PRO"/>
        <family val="3"/>
      </rPr>
      <t>減価償却費合計</t>
    </r>
  </si>
  <si>
    <r>
      <rPr>
        <sz val="11"/>
        <rFont val="HG丸ｺﾞｼｯｸM-PRO"/>
        <family val="3"/>
      </rPr>
      <t>売上基本情報</t>
    </r>
  </si>
  <si>
    <r>
      <rPr>
        <sz val="11"/>
        <rFont val="HG丸ｺﾞｼｯｸM-PRO"/>
        <family val="3"/>
      </rPr>
      <t>入金サイト</t>
    </r>
  </si>
  <si>
    <r>
      <rPr>
        <sz val="11"/>
        <rFont val="HG丸ｺﾞｼｯｸM-PRO"/>
        <family val="3"/>
      </rPr>
      <t>当月末</t>
    </r>
  </si>
  <si>
    <r>
      <rPr>
        <sz val="11"/>
        <rFont val="HG丸ｺﾞｼｯｸM-PRO"/>
        <family val="3"/>
      </rPr>
      <t>契約単価（千円）</t>
    </r>
  </si>
  <si>
    <r>
      <t>1</t>
    </r>
    <r>
      <rPr>
        <sz val="11"/>
        <rFont val="HG丸ｺﾞｼｯｸM-PRO"/>
        <family val="3"/>
      </rPr>
      <t>ヵ月当り契約（納品）件数</t>
    </r>
  </si>
  <si>
    <r>
      <rPr>
        <sz val="11"/>
        <rFont val="HG丸ｺﾞｼｯｸM-PRO"/>
        <family val="3"/>
      </rPr>
      <t>売上高</t>
    </r>
  </si>
  <si>
    <r>
      <rPr>
        <sz val="11"/>
        <rFont val="HG丸ｺﾞｼｯｸM-PRO"/>
        <family val="3"/>
      </rPr>
      <t>仕入率</t>
    </r>
  </si>
  <si>
    <r>
      <rPr>
        <sz val="11"/>
        <rFont val="HG丸ｺﾞｼｯｸM-PRO"/>
        <family val="3"/>
      </rPr>
      <t>支払サイト</t>
    </r>
  </si>
  <si>
    <r>
      <rPr>
        <sz val="11"/>
        <rFont val="HG丸ｺﾞｼｯｸM-PRO"/>
        <family val="3"/>
      </rPr>
      <t>材料費率</t>
    </r>
  </si>
  <si>
    <r>
      <rPr>
        <sz val="11"/>
        <rFont val="HG丸ｺﾞｼｯｸM-PRO"/>
        <family val="3"/>
      </rPr>
      <t>当月末</t>
    </r>
  </si>
  <si>
    <r>
      <rPr>
        <sz val="11"/>
        <rFont val="HG丸ｺﾞｼｯｸM-PRO"/>
        <family val="3"/>
      </rPr>
      <t>外注率</t>
    </r>
  </si>
  <si>
    <r>
      <rPr>
        <sz val="11"/>
        <rFont val="HG丸ｺﾞｼｯｸM-PRO"/>
        <family val="3"/>
      </rPr>
      <t>月稼働日数</t>
    </r>
  </si>
  <si>
    <r>
      <rPr>
        <sz val="11"/>
        <rFont val="HG丸ｺﾞｼｯｸM-PRO"/>
        <family val="3"/>
      </rPr>
      <t>クレジット率</t>
    </r>
  </si>
  <si>
    <r>
      <rPr>
        <sz val="11"/>
        <rFont val="HG丸ｺﾞｼｯｸM-PRO"/>
        <family val="3"/>
      </rPr>
      <t>客単価</t>
    </r>
    <r>
      <rPr>
        <sz val="11"/>
        <rFont val="Arial Narrow"/>
        <family val="2"/>
      </rPr>
      <t>(</t>
    </r>
    <r>
      <rPr>
        <sz val="11"/>
        <rFont val="HG丸ｺﾞｼｯｸM-PRO"/>
        <family val="3"/>
      </rPr>
      <t>円</t>
    </r>
    <r>
      <rPr>
        <sz val="11"/>
        <rFont val="Arial Narrow"/>
        <family val="2"/>
      </rPr>
      <t>)</t>
    </r>
  </si>
  <si>
    <r>
      <t>1</t>
    </r>
    <r>
      <rPr>
        <sz val="11"/>
        <rFont val="HG丸ｺﾞｼｯｸM-PRO"/>
        <family val="3"/>
      </rPr>
      <t>日当たり客数</t>
    </r>
  </si>
  <si>
    <r>
      <rPr>
        <sz val="11"/>
        <rFont val="HG丸ｺﾞｼｯｸM-PRO"/>
        <family val="3"/>
      </rPr>
      <t>現金売上高</t>
    </r>
  </si>
  <si>
    <r>
      <rPr>
        <sz val="11"/>
        <rFont val="HG丸ｺﾞｼｯｸM-PRO"/>
        <family val="3"/>
      </rPr>
      <t>クレジット売上高</t>
    </r>
  </si>
  <si>
    <r>
      <rPr>
        <sz val="11"/>
        <rFont val="HG丸ｺﾞｼｯｸM-PRO"/>
        <family val="3"/>
      </rPr>
      <t>当月末</t>
    </r>
  </si>
  <si>
    <r>
      <rPr>
        <b/>
        <sz val="11"/>
        <rFont val="HG丸ｺﾞｼｯｸM-PRO"/>
        <family val="3"/>
      </rPr>
      <t>開始月</t>
    </r>
  </si>
  <si>
    <r>
      <rPr>
        <b/>
        <sz val="11"/>
        <rFont val="HG丸ｺﾞｼｯｸM-PRO"/>
        <family val="3"/>
      </rPr>
      <t>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</si>
</sst>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5" fontId="2" fillId="0" borderId="12" xfId="0" applyNumberFormat="1" applyFont="1" applyBorder="1" applyAlignment="1">
      <alignment horizontal="center" vertical="center"/>
    </xf>
    <xf numFmtId="55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55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9" fontId="2" fillId="15" borderId="10" xfId="42" applyFont="1" applyFill="1" applyBorder="1" applyAlignment="1">
      <alignment horizontal="center" vertical="center" wrapText="1"/>
    </xf>
    <xf numFmtId="9" fontId="2" fillId="15" borderId="15" xfId="42" applyFont="1" applyFill="1" applyBorder="1" applyAlignment="1">
      <alignment horizontal="center" vertical="center" wrapText="1"/>
    </xf>
    <xf numFmtId="9" fontId="2" fillId="15" borderId="14" xfId="42" applyFont="1" applyFill="1" applyBorder="1" applyAlignment="1">
      <alignment horizontal="center" vertical="center" wrapText="1"/>
    </xf>
    <xf numFmtId="9" fontId="2" fillId="15" borderId="11" xfId="42" applyFont="1" applyFill="1" applyBorder="1" applyAlignment="1">
      <alignment horizontal="center" vertical="center" wrapText="1"/>
    </xf>
    <xf numFmtId="9" fontId="2" fillId="15" borderId="12" xfId="42" applyFont="1" applyFill="1" applyBorder="1" applyAlignment="1">
      <alignment horizontal="center" vertical="center" wrapText="1"/>
    </xf>
    <xf numFmtId="9" fontId="2" fillId="15" borderId="13" xfId="42" applyFont="1" applyFill="1" applyBorder="1" applyAlignment="1">
      <alignment horizontal="center" vertical="center" wrapText="1"/>
    </xf>
    <xf numFmtId="9" fontId="2" fillId="15" borderId="21" xfId="42" applyFont="1" applyFill="1" applyBorder="1" applyAlignment="1">
      <alignment horizontal="center" vertical="center" wrapText="1"/>
    </xf>
    <xf numFmtId="9" fontId="2" fillId="15" borderId="22" xfId="42" applyFont="1" applyFill="1" applyBorder="1" applyAlignment="1">
      <alignment horizontal="center" vertical="center" wrapText="1"/>
    </xf>
    <xf numFmtId="9" fontId="2" fillId="15" borderId="23" xfId="42" applyFont="1" applyFill="1" applyBorder="1" applyAlignment="1">
      <alignment horizontal="center" vertical="center" wrapText="1"/>
    </xf>
    <xf numFmtId="9" fontId="2" fillId="19" borderId="18" xfId="42" applyFont="1" applyFill="1" applyBorder="1" applyAlignment="1">
      <alignment horizontal="center" vertical="center" wrapText="1"/>
    </xf>
    <xf numFmtId="38" fontId="2" fillId="19" borderId="18" xfId="48" applyFont="1" applyFill="1" applyBorder="1" applyAlignment="1">
      <alignment horizontal="right" vertical="center"/>
    </xf>
    <xf numFmtId="38" fontId="2" fillId="19" borderId="16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19" borderId="15" xfId="0" applyFont="1" applyFill="1" applyBorder="1" applyAlignment="1">
      <alignment vertical="center"/>
    </xf>
    <xf numFmtId="38" fontId="7" fillId="15" borderId="12" xfId="48" applyFont="1" applyFill="1" applyBorder="1" applyAlignment="1">
      <alignment vertical="center"/>
    </xf>
    <xf numFmtId="38" fontId="7" fillId="15" borderId="13" xfId="48" applyFont="1" applyFill="1" applyBorder="1" applyAlignment="1">
      <alignment vertical="center"/>
    </xf>
    <xf numFmtId="38" fontId="7" fillId="15" borderId="24" xfId="48" applyFont="1" applyFill="1" applyBorder="1" applyAlignment="1">
      <alignment vertical="center"/>
    </xf>
    <xf numFmtId="38" fontId="7" fillId="15" borderId="11" xfId="48" applyFont="1" applyFill="1" applyBorder="1" applyAlignment="1">
      <alignment vertical="center"/>
    </xf>
    <xf numFmtId="38" fontId="2" fillId="19" borderId="25" xfId="48" applyFont="1" applyFill="1" applyBorder="1" applyAlignment="1">
      <alignment horizontal="right" vertical="center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183" fontId="6" fillId="6" borderId="19" xfId="0" applyNumberFormat="1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 applyProtection="1">
      <alignment horizontal="center" vertical="center"/>
      <protection locked="0"/>
    </xf>
    <xf numFmtId="9" fontId="2" fillId="6" borderId="17" xfId="0" applyNumberFormat="1" applyFont="1" applyFill="1" applyBorder="1" applyAlignment="1" applyProtection="1">
      <alignment horizontal="center" vertical="center"/>
      <protection locked="0"/>
    </xf>
    <xf numFmtId="9" fontId="2" fillId="6" borderId="16" xfId="0" applyNumberFormat="1" applyFont="1" applyFill="1" applyBorder="1" applyAlignment="1" applyProtection="1">
      <alignment horizontal="center" vertical="center"/>
      <protection locked="0"/>
    </xf>
    <xf numFmtId="9" fontId="2" fillId="19" borderId="14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 applyProtection="1">
      <alignment vertical="center"/>
      <protection locked="0"/>
    </xf>
    <xf numFmtId="10" fontId="2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9" fontId="2" fillId="6" borderId="15" xfId="42" applyFont="1" applyFill="1" applyBorder="1" applyAlignment="1" applyProtection="1">
      <alignment horizontal="center" vertical="center"/>
      <protection locked="0"/>
    </xf>
    <xf numFmtId="9" fontId="2" fillId="6" borderId="14" xfId="42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9" fontId="2" fillId="6" borderId="26" xfId="0" applyNumberFormat="1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 applyProtection="1">
      <alignment horizontal="center" vertical="center" wrapText="1"/>
      <protection locked="0"/>
    </xf>
    <xf numFmtId="9" fontId="2" fillId="19" borderId="26" xfId="0" applyNumberFormat="1" applyFont="1" applyFill="1" applyBorder="1" applyAlignment="1">
      <alignment horizontal="center" vertical="center"/>
    </xf>
    <xf numFmtId="10" fontId="2" fillId="6" borderId="26" xfId="0" applyNumberFormat="1" applyFont="1" applyFill="1" applyBorder="1" applyAlignment="1" applyProtection="1">
      <alignment horizontal="center" vertical="center"/>
      <protection locked="0"/>
    </xf>
    <xf numFmtId="38" fontId="2" fillId="19" borderId="17" xfId="48" applyFont="1" applyFill="1" applyBorder="1" applyAlignment="1">
      <alignment horizontal="right" vertical="center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9" fontId="2" fillId="6" borderId="16" xfId="42" applyFont="1" applyFill="1" applyBorder="1" applyAlignment="1" applyProtection="1">
      <alignment horizontal="center" vertical="center"/>
      <protection locked="0"/>
    </xf>
    <xf numFmtId="9" fontId="2" fillId="6" borderId="17" xfId="42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9" fontId="2" fillId="19" borderId="10" xfId="42" applyFont="1" applyFill="1" applyBorder="1" applyAlignment="1">
      <alignment horizontal="center" vertical="center"/>
    </xf>
    <xf numFmtId="9" fontId="2" fillId="19" borderId="18" xfId="42" applyFont="1" applyFill="1" applyBorder="1" applyAlignment="1">
      <alignment horizontal="center" vertical="center"/>
    </xf>
    <xf numFmtId="9" fontId="2" fillId="19" borderId="10" xfId="42" applyFont="1" applyFill="1" applyBorder="1" applyAlignment="1">
      <alignment horizontal="center" vertical="center" wrapText="1"/>
    </xf>
    <xf numFmtId="9" fontId="2" fillId="19" borderId="15" xfId="42" applyFont="1" applyFill="1" applyBorder="1" applyAlignment="1">
      <alignment horizontal="center" vertical="center" wrapText="1"/>
    </xf>
    <xf numFmtId="9" fontId="2" fillId="19" borderId="14" xfId="42" applyFont="1" applyFill="1" applyBorder="1" applyAlignment="1">
      <alignment horizontal="center" vertical="center" wrapText="1"/>
    </xf>
    <xf numFmtId="9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9" fontId="2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38" fontId="2" fillId="19" borderId="26" xfId="48" applyFont="1" applyFill="1" applyBorder="1" applyAlignment="1">
      <alignment horizontal="right" vertical="center"/>
    </xf>
    <xf numFmtId="38" fontId="2" fillId="19" borderId="15" xfId="48" applyFont="1" applyFill="1" applyBorder="1" applyAlignment="1">
      <alignment horizontal="right" vertical="center"/>
    </xf>
    <xf numFmtId="38" fontId="2" fillId="19" borderId="10" xfId="48" applyFont="1" applyFill="1" applyBorder="1" applyAlignment="1">
      <alignment horizontal="right" vertical="center"/>
    </xf>
    <xf numFmtId="38" fontId="2" fillId="19" borderId="14" xfId="48" applyFont="1" applyFill="1" applyBorder="1" applyAlignment="1">
      <alignment horizontal="right" vertical="center"/>
    </xf>
    <xf numFmtId="38" fontId="2" fillId="6" borderId="10" xfId="48" applyFont="1" applyFill="1" applyBorder="1" applyAlignment="1" applyProtection="1">
      <alignment vertical="center"/>
      <protection locked="0"/>
    </xf>
    <xf numFmtId="38" fontId="2" fillId="6" borderId="14" xfId="48" applyFont="1" applyFill="1" applyBorder="1" applyAlignment="1" applyProtection="1">
      <alignment vertical="center"/>
      <protection locked="0"/>
    </xf>
    <xf numFmtId="38" fontId="2" fillId="6" borderId="15" xfId="48" applyFont="1" applyFill="1" applyBorder="1" applyAlignment="1" applyProtection="1">
      <alignment vertical="center"/>
      <protection locked="0"/>
    </xf>
    <xf numFmtId="38" fontId="2" fillId="19" borderId="15" xfId="48" applyFont="1" applyFill="1" applyBorder="1" applyAlignment="1">
      <alignment vertical="center"/>
    </xf>
    <xf numFmtId="38" fontId="2" fillId="19" borderId="26" xfId="48" applyFont="1" applyFill="1" applyBorder="1" applyAlignment="1">
      <alignment vertical="center"/>
    </xf>
    <xf numFmtId="38" fontId="2" fillId="19" borderId="10" xfId="48" applyFont="1" applyFill="1" applyBorder="1" applyAlignment="1">
      <alignment vertical="center"/>
    </xf>
    <xf numFmtId="38" fontId="2" fillId="19" borderId="14" xfId="48" applyFont="1" applyFill="1" applyBorder="1" applyAlignment="1">
      <alignment vertical="center"/>
    </xf>
    <xf numFmtId="38" fontId="7" fillId="15" borderId="21" xfId="48" applyFont="1" applyFill="1" applyBorder="1" applyAlignment="1">
      <alignment horizontal="right" vertical="center"/>
    </xf>
    <xf numFmtId="38" fontId="7" fillId="15" borderId="22" xfId="48" applyFont="1" applyFill="1" applyBorder="1" applyAlignment="1">
      <alignment horizontal="right" vertical="center"/>
    </xf>
    <xf numFmtId="38" fontId="7" fillId="15" borderId="28" xfId="48" applyFont="1" applyFill="1" applyBorder="1" applyAlignment="1">
      <alignment horizontal="right" vertical="center"/>
    </xf>
    <xf numFmtId="38" fontId="7" fillId="15" borderId="23" xfId="48" applyFont="1" applyFill="1" applyBorder="1" applyAlignment="1">
      <alignment horizontal="right" vertical="center"/>
    </xf>
    <xf numFmtId="38" fontId="7" fillId="15" borderId="10" xfId="48" applyFont="1" applyFill="1" applyBorder="1" applyAlignment="1">
      <alignment horizontal="right" vertical="center"/>
    </xf>
    <xf numFmtId="38" fontId="7" fillId="15" borderId="15" xfId="48" applyFont="1" applyFill="1" applyBorder="1" applyAlignment="1">
      <alignment horizontal="right" vertical="center"/>
    </xf>
    <xf numFmtId="38" fontId="7" fillId="15" borderId="26" xfId="48" applyFont="1" applyFill="1" applyBorder="1" applyAlignment="1">
      <alignment horizontal="right" vertical="center"/>
    </xf>
    <xf numFmtId="38" fontId="7" fillId="15" borderId="14" xfId="48" applyFont="1" applyFill="1" applyBorder="1" applyAlignment="1">
      <alignment horizontal="right" vertical="center"/>
    </xf>
    <xf numFmtId="38" fontId="2" fillId="6" borderId="18" xfId="48" applyFont="1" applyFill="1" applyBorder="1" applyAlignment="1" applyProtection="1">
      <alignment vertical="center"/>
      <protection locked="0"/>
    </xf>
    <xf numFmtId="38" fontId="2" fillId="6" borderId="17" xfId="48" applyFont="1" applyFill="1" applyBorder="1" applyAlignment="1" applyProtection="1">
      <alignment vertical="center"/>
      <protection locked="0"/>
    </xf>
    <xf numFmtId="38" fontId="2" fillId="6" borderId="16" xfId="48" applyFont="1" applyFill="1" applyBorder="1" applyAlignment="1" applyProtection="1">
      <alignment vertical="center"/>
      <protection locked="0"/>
    </xf>
    <xf numFmtId="38" fontId="7" fillId="15" borderId="11" xfId="48" applyFont="1" applyFill="1" applyBorder="1" applyAlignment="1">
      <alignment horizontal="right" vertical="center"/>
    </xf>
    <xf numFmtId="38" fontId="7" fillId="15" borderId="12" xfId="48" applyFont="1" applyFill="1" applyBorder="1" applyAlignment="1">
      <alignment horizontal="right" vertical="center"/>
    </xf>
    <xf numFmtId="38" fontId="7" fillId="15" borderId="20" xfId="48" applyFont="1" applyFill="1" applyBorder="1" applyAlignment="1">
      <alignment horizontal="right" vertical="center"/>
    </xf>
    <xf numFmtId="38" fontId="7" fillId="15" borderId="13" xfId="48" applyFont="1" applyFill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7" fillId="6" borderId="21" xfId="48" applyFont="1" applyFill="1" applyBorder="1" applyAlignment="1" applyProtection="1">
      <alignment vertical="center"/>
      <protection locked="0"/>
    </xf>
    <xf numFmtId="38" fontId="7" fillId="15" borderId="23" xfId="48" applyFont="1" applyFill="1" applyBorder="1" applyAlignment="1">
      <alignment vertical="center"/>
    </xf>
    <xf numFmtId="38" fontId="7" fillId="15" borderId="21" xfId="48" applyFont="1" applyFill="1" applyBorder="1" applyAlignment="1">
      <alignment vertical="center"/>
    </xf>
    <xf numFmtId="38" fontId="7" fillId="15" borderId="22" xfId="48" applyFont="1" applyFill="1" applyBorder="1" applyAlignment="1">
      <alignment vertical="center"/>
    </xf>
    <xf numFmtId="38" fontId="7" fillId="15" borderId="30" xfId="48" applyFont="1" applyFill="1" applyBorder="1" applyAlignment="1">
      <alignment vertical="center"/>
    </xf>
    <xf numFmtId="38" fontId="2" fillId="19" borderId="31" xfId="48" applyFont="1" applyFill="1" applyBorder="1" applyAlignment="1">
      <alignment vertical="center"/>
    </xf>
    <xf numFmtId="38" fontId="2" fillId="15" borderId="21" xfId="48" applyFont="1" applyFill="1" applyBorder="1" applyAlignment="1">
      <alignment vertical="center"/>
    </xf>
    <xf numFmtId="38" fontId="2" fillId="15" borderId="23" xfId="48" applyFont="1" applyFill="1" applyBorder="1" applyAlignment="1">
      <alignment vertical="center"/>
    </xf>
    <xf numFmtId="38" fontId="2" fillId="15" borderId="22" xfId="48" applyFont="1" applyFill="1" applyBorder="1" applyAlignment="1">
      <alignment vertical="center"/>
    </xf>
    <xf numFmtId="38" fontId="2" fillId="15" borderId="30" xfId="48" applyFont="1" applyFill="1" applyBorder="1" applyAlignment="1">
      <alignment vertical="center"/>
    </xf>
    <xf numFmtId="38" fontId="2" fillId="6" borderId="31" xfId="48" applyFont="1" applyFill="1" applyBorder="1" applyAlignment="1" applyProtection="1">
      <alignment vertical="center"/>
      <protection locked="0"/>
    </xf>
    <xf numFmtId="38" fontId="7" fillId="15" borderId="32" xfId="48" applyFont="1" applyFill="1" applyBorder="1" applyAlignment="1">
      <alignment vertical="center"/>
    </xf>
    <xf numFmtId="38" fontId="7" fillId="15" borderId="33" xfId="48" applyFont="1" applyFill="1" applyBorder="1" applyAlignment="1">
      <alignment vertical="center"/>
    </xf>
    <xf numFmtId="38" fontId="7" fillId="15" borderId="34" xfId="48" applyFont="1" applyFill="1" applyBorder="1" applyAlignment="1">
      <alignment vertical="center"/>
    </xf>
    <xf numFmtId="38" fontId="7" fillId="15" borderId="35" xfId="48" applyFont="1" applyFill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7" fillId="15" borderId="10" xfId="48" applyFont="1" applyFill="1" applyBorder="1" applyAlignment="1">
      <alignment vertical="center"/>
    </xf>
    <xf numFmtId="38" fontId="7" fillId="15" borderId="14" xfId="48" applyFont="1" applyFill="1" applyBorder="1" applyAlignment="1">
      <alignment vertical="center"/>
    </xf>
    <xf numFmtId="38" fontId="7" fillId="15" borderId="15" xfId="48" applyFont="1" applyFill="1" applyBorder="1" applyAlignment="1">
      <alignment vertical="center"/>
    </xf>
    <xf numFmtId="38" fontId="7" fillId="15" borderId="31" xfId="48" applyFont="1" applyFill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2" fillId="19" borderId="15" xfId="48" applyFont="1" applyFill="1" applyBorder="1" applyAlignment="1">
      <alignment vertical="center"/>
    </xf>
    <xf numFmtId="38" fontId="2" fillId="19" borderId="14" xfId="48" applyFont="1" applyFill="1" applyBorder="1" applyAlignment="1">
      <alignment vertical="center"/>
    </xf>
    <xf numFmtId="38" fontId="2" fillId="19" borderId="10" xfId="48" applyFont="1" applyFill="1" applyBorder="1" applyAlignment="1">
      <alignment vertical="center"/>
    </xf>
    <xf numFmtId="38" fontId="2" fillId="15" borderId="10" xfId="48" applyFont="1" applyFill="1" applyBorder="1" applyAlignment="1">
      <alignment vertical="center"/>
    </xf>
    <xf numFmtId="38" fontId="2" fillId="15" borderId="14" xfId="48" applyFont="1" applyFill="1" applyBorder="1" applyAlignment="1">
      <alignment vertical="center"/>
    </xf>
    <xf numFmtId="38" fontId="2" fillId="15" borderId="15" xfId="48" applyFont="1" applyFill="1" applyBorder="1" applyAlignment="1">
      <alignment vertical="center"/>
    </xf>
    <xf numFmtId="38" fontId="2" fillId="6" borderId="18" xfId="48" applyFont="1" applyFill="1" applyBorder="1" applyAlignment="1" applyProtection="1">
      <alignment horizontal="right" vertical="center"/>
      <protection locked="0"/>
    </xf>
    <xf numFmtId="38" fontId="2" fillId="6" borderId="17" xfId="48" applyFont="1" applyFill="1" applyBorder="1" applyAlignment="1" applyProtection="1">
      <alignment horizontal="right" vertical="center"/>
      <protection locked="0"/>
    </xf>
    <xf numFmtId="38" fontId="2" fillId="6" borderId="16" xfId="48" applyFont="1" applyFill="1" applyBorder="1" applyAlignment="1" applyProtection="1">
      <alignment horizontal="right" vertical="center"/>
      <protection locked="0"/>
    </xf>
    <xf numFmtId="38" fontId="2" fillId="6" borderId="10" xfId="48" applyFont="1" applyFill="1" applyBorder="1" applyAlignment="1" applyProtection="1">
      <alignment horizontal="right" vertical="center"/>
      <protection locked="0"/>
    </xf>
    <xf numFmtId="38" fontId="2" fillId="6" borderId="14" xfId="48" applyFont="1" applyFill="1" applyBorder="1" applyAlignment="1" applyProtection="1">
      <alignment horizontal="right" vertical="center"/>
      <protection locked="0"/>
    </xf>
    <xf numFmtId="38" fontId="2" fillId="6" borderId="15" xfId="48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15" borderId="21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8" fontId="2" fillId="19" borderId="25" xfId="48" applyFont="1" applyFill="1" applyBorder="1" applyAlignment="1">
      <alignment horizontal="right" vertical="center"/>
    </xf>
    <xf numFmtId="38" fontId="2" fillId="19" borderId="26" xfId="48" applyFont="1" applyFill="1" applyBorder="1" applyAlignment="1">
      <alignment horizontal="right" vertical="center"/>
    </xf>
    <xf numFmtId="9" fontId="2" fillId="19" borderId="16" xfId="42" applyFont="1" applyFill="1" applyBorder="1" applyAlignment="1">
      <alignment horizontal="center" vertical="center"/>
    </xf>
    <xf numFmtId="9" fontId="2" fillId="19" borderId="15" xfId="42" applyFont="1" applyFill="1" applyBorder="1" applyAlignment="1">
      <alignment horizontal="center" vertical="center"/>
    </xf>
    <xf numFmtId="9" fontId="2" fillId="19" borderId="17" xfId="42" applyFont="1" applyFill="1" applyBorder="1" applyAlignment="1">
      <alignment horizontal="center" vertical="center"/>
    </xf>
    <xf numFmtId="9" fontId="2" fillId="19" borderId="14" xfId="42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19" borderId="15" xfId="48" applyFont="1" applyFill="1" applyBorder="1" applyAlignment="1">
      <alignment horizontal="right" vertical="center"/>
    </xf>
    <xf numFmtId="38" fontId="2" fillId="19" borderId="10" xfId="48" applyFont="1" applyFill="1" applyBorder="1" applyAlignment="1">
      <alignment horizontal="right" vertical="center"/>
    </xf>
    <xf numFmtId="38" fontId="2" fillId="19" borderId="18" xfId="48" applyFont="1" applyFill="1" applyBorder="1" applyAlignment="1">
      <alignment horizontal="right" vertical="center"/>
    </xf>
    <xf numFmtId="38" fontId="2" fillId="19" borderId="16" xfId="48" applyFont="1" applyFill="1" applyBorder="1" applyAlignment="1">
      <alignment horizontal="right" vertical="center"/>
    </xf>
    <xf numFmtId="38" fontId="2" fillId="19" borderId="14" xfId="48" applyFont="1" applyFill="1" applyBorder="1" applyAlignment="1">
      <alignment horizontal="right" vertical="center"/>
    </xf>
    <xf numFmtId="38" fontId="2" fillId="19" borderId="17" xfId="48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9" fontId="2" fillId="19" borderId="10" xfId="42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19" borderId="18" xfId="42" applyFont="1" applyFill="1" applyBorder="1" applyAlignment="1">
      <alignment horizontal="center" vertical="center"/>
    </xf>
    <xf numFmtId="9" fontId="2" fillId="19" borderId="10" xfId="42" applyFont="1" applyFill="1" applyBorder="1" applyAlignment="1">
      <alignment horizontal="center" vertical="center" wrapText="1"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9" fontId="2" fillId="19" borderId="15" xfId="42" applyFont="1" applyFill="1" applyBorder="1" applyAlignment="1">
      <alignment horizontal="center" vertical="center" wrapText="1"/>
    </xf>
    <xf numFmtId="9" fontId="2" fillId="19" borderId="14" xfId="42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9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9" fontId="2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15" borderId="28" xfId="0" applyFont="1" applyFill="1" applyBorder="1" applyAlignment="1">
      <alignment horizontal="center" vertical="center"/>
    </xf>
    <xf numFmtId="9" fontId="2" fillId="33" borderId="53" xfId="42" applyFont="1" applyFill="1" applyBorder="1" applyAlignment="1">
      <alignment horizontal="center" vertical="center" wrapText="1"/>
    </xf>
    <xf numFmtId="9" fontId="2" fillId="33" borderId="54" xfId="42" applyFont="1" applyFill="1" applyBorder="1" applyAlignment="1">
      <alignment horizontal="center" vertical="center" wrapText="1"/>
    </xf>
    <xf numFmtId="9" fontId="2" fillId="33" borderId="55" xfId="42" applyFont="1" applyFill="1" applyBorder="1" applyAlignment="1">
      <alignment horizontal="center" vertical="center" wrapText="1"/>
    </xf>
    <xf numFmtId="9" fontId="2" fillId="33" borderId="48" xfId="42" applyFont="1" applyFill="1" applyBorder="1" applyAlignment="1">
      <alignment horizontal="center" vertical="center" wrapText="1"/>
    </xf>
    <xf numFmtId="9" fontId="2" fillId="33" borderId="49" xfId="42" applyFont="1" applyFill="1" applyBorder="1" applyAlignment="1">
      <alignment horizontal="center" vertical="center" wrapText="1"/>
    </xf>
    <xf numFmtId="9" fontId="2" fillId="33" borderId="50" xfId="42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7" fillId="15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15" borderId="26" xfId="0" applyFont="1" applyFill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7" fillId="15" borderId="11" xfId="48" applyFont="1" applyFill="1" applyBorder="1" applyAlignment="1">
      <alignment horizontal="center" vertical="center"/>
    </xf>
    <xf numFmtId="38" fontId="7" fillId="15" borderId="12" xfId="48" applyFont="1" applyFill="1" applyBorder="1" applyAlignment="1">
      <alignment horizontal="center" vertical="center"/>
    </xf>
    <xf numFmtId="38" fontId="7" fillId="15" borderId="13" xfId="48" applyFont="1" applyFill="1" applyBorder="1" applyAlignment="1">
      <alignment horizontal="center" vertical="center"/>
    </xf>
    <xf numFmtId="0" fontId="2" fillId="15" borderId="57" xfId="0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/>
    </xf>
    <xf numFmtId="38" fontId="7" fillId="15" borderId="10" xfId="48" applyFont="1" applyFill="1" applyBorder="1" applyAlignment="1">
      <alignment horizontal="center" vertical="center"/>
    </xf>
    <xf numFmtId="38" fontId="7" fillId="15" borderId="15" xfId="48" applyFont="1" applyFill="1" applyBorder="1" applyAlignment="1">
      <alignment horizontal="center" vertical="center"/>
    </xf>
    <xf numFmtId="38" fontId="7" fillId="15" borderId="14" xfId="48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9" fontId="2" fillId="33" borderId="51" xfId="0" applyNumberFormat="1" applyFont="1" applyFill="1" applyBorder="1" applyAlignment="1">
      <alignment horizontal="center" vertical="center"/>
    </xf>
    <xf numFmtId="9" fontId="2" fillId="33" borderId="60" xfId="0" applyNumberFormat="1" applyFont="1" applyFill="1" applyBorder="1" applyAlignment="1">
      <alignment horizontal="center" vertical="center"/>
    </xf>
    <xf numFmtId="9" fontId="2" fillId="33" borderId="52" xfId="0" applyNumberFormat="1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/>
    </xf>
    <xf numFmtId="0" fontId="2" fillId="15" borderId="39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6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8.25390625" style="1" customWidth="1"/>
    <col min="3" max="4" width="10.375" style="1" customWidth="1"/>
    <col min="5" max="5" width="9.625" style="1" customWidth="1"/>
    <col min="6" max="8" width="6.625" style="1" customWidth="1"/>
    <col min="9" max="38" width="10.625" style="1" customWidth="1"/>
    <col min="39" max="16384" width="9.00390625" style="1" customWidth="1"/>
  </cols>
  <sheetData>
    <row r="1" spans="2:19" ht="16.5">
      <c r="B1" s="18" t="s">
        <v>0</v>
      </c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  <c r="Q1" s="2"/>
      <c r="R1" s="2"/>
      <c r="S1" s="2"/>
    </row>
    <row r="2" spans="5:19" ht="17.25" thickBot="1">
      <c r="E2" s="3"/>
      <c r="F2" s="3"/>
      <c r="G2" s="3"/>
      <c r="H2" s="3"/>
      <c r="I2" s="3"/>
      <c r="J2" s="3"/>
      <c r="K2" s="28" t="s">
        <v>100</v>
      </c>
      <c r="L2" s="53">
        <v>2021</v>
      </c>
      <c r="M2" s="28" t="s">
        <v>101</v>
      </c>
      <c r="N2" s="54">
        <v>4</v>
      </c>
      <c r="O2" s="28" t="s">
        <v>1</v>
      </c>
      <c r="R2" s="182" t="s">
        <v>2</v>
      </c>
      <c r="S2" s="182"/>
    </row>
    <row r="3" spans="2:12" ht="18" thickBot="1" thickTop="1">
      <c r="B3" s="194" t="s">
        <v>3</v>
      </c>
      <c r="C3" s="194"/>
      <c r="D3" s="194"/>
      <c r="E3" s="194"/>
      <c r="F3" s="19"/>
      <c r="G3" s="19"/>
      <c r="H3" s="19"/>
      <c r="I3" s="19"/>
      <c r="J3" s="19"/>
      <c r="K3" s="19"/>
      <c r="L3" s="19"/>
    </row>
    <row r="4" spans="2:38" ht="19.5" customHeight="1">
      <c r="B4" s="183"/>
      <c r="C4" s="184"/>
      <c r="D4" s="184"/>
      <c r="E4" s="185"/>
      <c r="F4" s="233" t="s">
        <v>4</v>
      </c>
      <c r="G4" s="214" t="s">
        <v>5</v>
      </c>
      <c r="H4" s="216" t="s">
        <v>6</v>
      </c>
      <c r="I4" s="183" t="s">
        <v>7</v>
      </c>
      <c r="J4" s="184"/>
      <c r="K4" s="184"/>
      <c r="L4" s="213"/>
      <c r="M4" s="246" t="s">
        <v>8</v>
      </c>
      <c r="N4" s="247"/>
      <c r="O4" s="183" t="s">
        <v>9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5"/>
      <c r="AA4" s="183" t="s">
        <v>10</v>
      </c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5"/>
    </row>
    <row r="5" spans="2:40" ht="17.25" thickBot="1">
      <c r="B5" s="186"/>
      <c r="C5" s="187"/>
      <c r="D5" s="187"/>
      <c r="E5" s="188"/>
      <c r="F5" s="234"/>
      <c r="G5" s="215"/>
      <c r="H5" s="217"/>
      <c r="I5" s="5" t="s">
        <v>9</v>
      </c>
      <c r="J5" s="22" t="s">
        <v>10</v>
      </c>
      <c r="K5" s="22" t="s">
        <v>13</v>
      </c>
      <c r="L5" s="29" t="s">
        <v>14</v>
      </c>
      <c r="M5" s="14">
        <f>DATE(YEAR(N5),MONTH(N5)-1,1)</f>
        <v>44228</v>
      </c>
      <c r="N5" s="7">
        <f>DATE(YEAR(O5),MONTH(O5)-1,1)</f>
        <v>44256</v>
      </c>
      <c r="O5" s="14">
        <f>DATE($L$2,$N$2,1)</f>
        <v>44287</v>
      </c>
      <c r="P5" s="6">
        <f aca="true" t="shared" si="0" ref="P5:Z5">DATE(YEAR(O5),MONTH(O5)+1,1)</f>
        <v>44317</v>
      </c>
      <c r="Q5" s="6">
        <f t="shared" si="0"/>
        <v>44348</v>
      </c>
      <c r="R5" s="6">
        <f t="shared" si="0"/>
        <v>44378</v>
      </c>
      <c r="S5" s="6">
        <f t="shared" si="0"/>
        <v>44409</v>
      </c>
      <c r="T5" s="6">
        <f t="shared" si="0"/>
        <v>44440</v>
      </c>
      <c r="U5" s="6">
        <f t="shared" si="0"/>
        <v>44470</v>
      </c>
      <c r="V5" s="6">
        <f t="shared" si="0"/>
        <v>44501</v>
      </c>
      <c r="W5" s="6">
        <f t="shared" si="0"/>
        <v>44531</v>
      </c>
      <c r="X5" s="6">
        <f t="shared" si="0"/>
        <v>44562</v>
      </c>
      <c r="Y5" s="6">
        <f t="shared" si="0"/>
        <v>44593</v>
      </c>
      <c r="Z5" s="7">
        <f t="shared" si="0"/>
        <v>44621</v>
      </c>
      <c r="AA5" s="14">
        <f aca="true" t="shared" si="1" ref="AA5:AJ5">DATE(YEAR(Z5),MONTH(Z5)+1,1)</f>
        <v>44652</v>
      </c>
      <c r="AB5" s="6">
        <f t="shared" si="1"/>
        <v>44682</v>
      </c>
      <c r="AC5" s="6">
        <f t="shared" si="1"/>
        <v>44713</v>
      </c>
      <c r="AD5" s="6">
        <f t="shared" si="1"/>
        <v>44743</v>
      </c>
      <c r="AE5" s="6">
        <f t="shared" si="1"/>
        <v>44774</v>
      </c>
      <c r="AF5" s="6">
        <f t="shared" si="1"/>
        <v>44805</v>
      </c>
      <c r="AG5" s="6">
        <f t="shared" si="1"/>
        <v>44835</v>
      </c>
      <c r="AH5" s="6">
        <f t="shared" si="1"/>
        <v>44866</v>
      </c>
      <c r="AI5" s="6">
        <f t="shared" si="1"/>
        <v>44896</v>
      </c>
      <c r="AJ5" s="6">
        <f t="shared" si="1"/>
        <v>44927</v>
      </c>
      <c r="AK5" s="6">
        <f>DATE(YEAR(AJ5),MONTH(AJ5)+1,1)</f>
        <v>44958</v>
      </c>
      <c r="AL5" s="7">
        <f>DATE(YEAR(AK5),MONTH(AK5)+1,1)</f>
        <v>44986</v>
      </c>
      <c r="AN5" s="1" t="s">
        <v>15</v>
      </c>
    </row>
    <row r="6" spans="2:40" ht="16.5" customHeight="1">
      <c r="B6" s="191" t="s">
        <v>82</v>
      </c>
      <c r="C6" s="193" t="s">
        <v>93</v>
      </c>
      <c r="D6" s="193"/>
      <c r="E6" s="52">
        <v>22</v>
      </c>
      <c r="F6" s="237"/>
      <c r="G6" s="238"/>
      <c r="H6" s="239"/>
      <c r="I6" s="218"/>
      <c r="J6" s="219"/>
      <c r="K6" s="219"/>
      <c r="L6" s="220"/>
      <c r="M6" s="200"/>
      <c r="N6" s="202"/>
      <c r="O6" s="200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2"/>
      <c r="AA6" s="200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2"/>
      <c r="AN6" s="1" t="s">
        <v>91</v>
      </c>
    </row>
    <row r="7" spans="2:40" ht="16.5">
      <c r="B7" s="181"/>
      <c r="C7" s="189" t="s">
        <v>94</v>
      </c>
      <c r="D7" s="189"/>
      <c r="E7" s="88">
        <v>0.2</v>
      </c>
      <c r="F7" s="240"/>
      <c r="G7" s="241"/>
      <c r="H7" s="242"/>
      <c r="I7" s="221"/>
      <c r="J7" s="222"/>
      <c r="K7" s="222"/>
      <c r="L7" s="223"/>
      <c r="M7" s="203"/>
      <c r="N7" s="205"/>
      <c r="O7" s="203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5"/>
      <c r="AA7" s="203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5"/>
      <c r="AN7" s="1" t="s">
        <v>18</v>
      </c>
    </row>
    <row r="8" spans="2:40" ht="16.5">
      <c r="B8" s="181"/>
      <c r="C8" s="189" t="s">
        <v>95</v>
      </c>
      <c r="D8" s="189"/>
      <c r="E8" s="190"/>
      <c r="F8" s="83">
        <f>(J8-I8)/I8</f>
        <v>0</v>
      </c>
      <c r="G8" s="86">
        <v>0.1</v>
      </c>
      <c r="H8" s="88">
        <v>0.2</v>
      </c>
      <c r="I8" s="97">
        <f>I12/I9*1000/$E$6</f>
        <v>500</v>
      </c>
      <c r="J8" s="96">
        <f>J12/J9*1000/$E$6</f>
        <v>500</v>
      </c>
      <c r="K8" s="96">
        <f>J8*(1+G8)</f>
        <v>550</v>
      </c>
      <c r="L8" s="95">
        <f>K8*(1+H8)</f>
        <v>660</v>
      </c>
      <c r="M8" s="99">
        <v>500</v>
      </c>
      <c r="N8" s="100">
        <v>500</v>
      </c>
      <c r="O8" s="99">
        <v>500</v>
      </c>
      <c r="P8" s="101">
        <v>500</v>
      </c>
      <c r="Q8" s="101">
        <v>500</v>
      </c>
      <c r="R8" s="101">
        <v>500</v>
      </c>
      <c r="S8" s="101">
        <v>500</v>
      </c>
      <c r="T8" s="101">
        <v>500</v>
      </c>
      <c r="U8" s="101">
        <v>500</v>
      </c>
      <c r="V8" s="101">
        <v>500</v>
      </c>
      <c r="W8" s="101">
        <v>500</v>
      </c>
      <c r="X8" s="101">
        <v>500</v>
      </c>
      <c r="Y8" s="101">
        <v>500</v>
      </c>
      <c r="Z8" s="100">
        <v>500</v>
      </c>
      <c r="AA8" s="99">
        <v>500</v>
      </c>
      <c r="AB8" s="101">
        <v>500</v>
      </c>
      <c r="AC8" s="101">
        <v>500</v>
      </c>
      <c r="AD8" s="101">
        <v>500</v>
      </c>
      <c r="AE8" s="101">
        <v>500</v>
      </c>
      <c r="AF8" s="101">
        <v>500</v>
      </c>
      <c r="AG8" s="101">
        <v>500</v>
      </c>
      <c r="AH8" s="101">
        <v>500</v>
      </c>
      <c r="AI8" s="101">
        <v>500</v>
      </c>
      <c r="AJ8" s="101">
        <v>500</v>
      </c>
      <c r="AK8" s="101">
        <v>500</v>
      </c>
      <c r="AL8" s="100">
        <v>500</v>
      </c>
      <c r="AN8" s="1" t="s">
        <v>62</v>
      </c>
    </row>
    <row r="9" spans="2:38" ht="16.5">
      <c r="B9" s="181"/>
      <c r="C9" s="189" t="s">
        <v>96</v>
      </c>
      <c r="D9" s="189"/>
      <c r="E9" s="190"/>
      <c r="F9" s="83">
        <f>(J9-I9)/I9</f>
        <v>0</v>
      </c>
      <c r="G9" s="86">
        <v>0.2</v>
      </c>
      <c r="H9" s="88">
        <v>0.2</v>
      </c>
      <c r="I9" s="97">
        <f>SUM(O9:Z9)</f>
        <v>1200</v>
      </c>
      <c r="J9" s="96">
        <f>SUM(AA9:AL9)</f>
        <v>1200</v>
      </c>
      <c r="K9" s="96">
        <f>J9*(1+G9)</f>
        <v>1440</v>
      </c>
      <c r="L9" s="95">
        <f>K9*(1+H9)</f>
        <v>1728</v>
      </c>
      <c r="M9" s="99">
        <v>100</v>
      </c>
      <c r="N9" s="100">
        <v>100</v>
      </c>
      <c r="O9" s="99">
        <v>100</v>
      </c>
      <c r="P9" s="101">
        <v>100</v>
      </c>
      <c r="Q9" s="101">
        <v>100</v>
      </c>
      <c r="R9" s="101">
        <v>100</v>
      </c>
      <c r="S9" s="101">
        <v>100</v>
      </c>
      <c r="T9" s="101">
        <v>100</v>
      </c>
      <c r="U9" s="101">
        <v>100</v>
      </c>
      <c r="V9" s="101">
        <v>100</v>
      </c>
      <c r="W9" s="101">
        <v>100</v>
      </c>
      <c r="X9" s="101">
        <v>100</v>
      </c>
      <c r="Y9" s="101">
        <v>100</v>
      </c>
      <c r="Z9" s="100">
        <v>100</v>
      </c>
      <c r="AA9" s="99">
        <v>100</v>
      </c>
      <c r="AB9" s="101">
        <v>100</v>
      </c>
      <c r="AC9" s="101">
        <v>100</v>
      </c>
      <c r="AD9" s="101">
        <v>100</v>
      </c>
      <c r="AE9" s="101">
        <v>100</v>
      </c>
      <c r="AF9" s="101">
        <v>100</v>
      </c>
      <c r="AG9" s="101">
        <v>100</v>
      </c>
      <c r="AH9" s="101">
        <v>100</v>
      </c>
      <c r="AI9" s="101">
        <v>100</v>
      </c>
      <c r="AJ9" s="101">
        <v>100</v>
      </c>
      <c r="AK9" s="101">
        <v>100</v>
      </c>
      <c r="AL9" s="100">
        <v>100</v>
      </c>
    </row>
    <row r="10" spans="2:38" ht="16.5">
      <c r="B10" s="181" t="s">
        <v>97</v>
      </c>
      <c r="C10" s="189"/>
      <c r="D10" s="189"/>
      <c r="E10" s="190"/>
      <c r="F10" s="83">
        <f aca="true" t="shared" si="2" ref="F10:H13">IF(I10=0,0,(J10-I10)/I10)</f>
        <v>0</v>
      </c>
      <c r="G10" s="84">
        <f t="shared" si="2"/>
        <v>0.32000000000000006</v>
      </c>
      <c r="H10" s="85">
        <f t="shared" si="2"/>
        <v>0.43999999999999995</v>
      </c>
      <c r="I10" s="97">
        <f>SUM(O10:Z10)</f>
        <v>10560</v>
      </c>
      <c r="J10" s="96">
        <f>SUM(AA10:AL10)</f>
        <v>10560</v>
      </c>
      <c r="K10" s="102">
        <f>K8*K9*$E$6*(1-$E$7)/1000</f>
        <v>13939.2</v>
      </c>
      <c r="L10" s="103">
        <f>L8*L9*$E$6*(1-$E$7)/1000</f>
        <v>20072.448</v>
      </c>
      <c r="M10" s="104">
        <f>M8*M9*$E$6*(1-$E$7)/1000</f>
        <v>880</v>
      </c>
      <c r="N10" s="105">
        <f aca="true" t="shared" si="3" ref="N10:AL10">N8*N9*$E$6*(1-$E$7)/1000</f>
        <v>880</v>
      </c>
      <c r="O10" s="104">
        <f t="shared" si="3"/>
        <v>880</v>
      </c>
      <c r="P10" s="102">
        <f t="shared" si="3"/>
        <v>880</v>
      </c>
      <c r="Q10" s="102">
        <f t="shared" si="3"/>
        <v>880</v>
      </c>
      <c r="R10" s="102">
        <f t="shared" si="3"/>
        <v>880</v>
      </c>
      <c r="S10" s="102">
        <f t="shared" si="3"/>
        <v>880</v>
      </c>
      <c r="T10" s="102">
        <f t="shared" si="3"/>
        <v>880</v>
      </c>
      <c r="U10" s="102">
        <f t="shared" si="3"/>
        <v>880</v>
      </c>
      <c r="V10" s="102">
        <f t="shared" si="3"/>
        <v>880</v>
      </c>
      <c r="W10" s="102">
        <f t="shared" si="3"/>
        <v>880</v>
      </c>
      <c r="X10" s="102">
        <f t="shared" si="3"/>
        <v>880</v>
      </c>
      <c r="Y10" s="102">
        <f t="shared" si="3"/>
        <v>880</v>
      </c>
      <c r="Z10" s="105">
        <f t="shared" si="3"/>
        <v>880</v>
      </c>
      <c r="AA10" s="104">
        <f t="shared" si="3"/>
        <v>880</v>
      </c>
      <c r="AB10" s="102">
        <f t="shared" si="3"/>
        <v>880</v>
      </c>
      <c r="AC10" s="102">
        <f t="shared" si="3"/>
        <v>880</v>
      </c>
      <c r="AD10" s="102">
        <f t="shared" si="3"/>
        <v>880</v>
      </c>
      <c r="AE10" s="102">
        <f t="shared" si="3"/>
        <v>880</v>
      </c>
      <c r="AF10" s="102">
        <f t="shared" si="3"/>
        <v>880</v>
      </c>
      <c r="AG10" s="102">
        <f t="shared" si="3"/>
        <v>880</v>
      </c>
      <c r="AH10" s="102">
        <f t="shared" si="3"/>
        <v>880</v>
      </c>
      <c r="AI10" s="102">
        <f t="shared" si="3"/>
        <v>880</v>
      </c>
      <c r="AJ10" s="102">
        <f t="shared" si="3"/>
        <v>880</v>
      </c>
      <c r="AK10" s="102">
        <f t="shared" si="3"/>
        <v>880</v>
      </c>
      <c r="AL10" s="105">
        <f t="shared" si="3"/>
        <v>880</v>
      </c>
    </row>
    <row r="11" spans="2:38" ht="16.5" customHeight="1">
      <c r="B11" s="181" t="s">
        <v>98</v>
      </c>
      <c r="C11" s="189"/>
      <c r="D11" s="189"/>
      <c r="E11" s="190"/>
      <c r="F11" s="83">
        <f t="shared" si="2"/>
        <v>0</v>
      </c>
      <c r="G11" s="84">
        <f t="shared" si="2"/>
        <v>0.32000000000000006</v>
      </c>
      <c r="H11" s="85">
        <f t="shared" si="2"/>
        <v>0.43999999999999995</v>
      </c>
      <c r="I11" s="97">
        <f>SUM(O11:Z11)</f>
        <v>2640</v>
      </c>
      <c r="J11" s="96">
        <f>SUM(AA11:AL11)</f>
        <v>2640</v>
      </c>
      <c r="K11" s="102">
        <f>K8*K9*$E$6*$E$7/1000</f>
        <v>3484.8</v>
      </c>
      <c r="L11" s="103">
        <f>L8*L9*$E$6*$E$7/1000</f>
        <v>5018.112</v>
      </c>
      <c r="M11" s="104">
        <f>M8*M9*$E$6*$E$7/1000</f>
        <v>220</v>
      </c>
      <c r="N11" s="105">
        <f aca="true" t="shared" si="4" ref="N11:AL11">N8*N9*$E$6*$E$7/1000</f>
        <v>220</v>
      </c>
      <c r="O11" s="104">
        <f t="shared" si="4"/>
        <v>220</v>
      </c>
      <c r="P11" s="102">
        <f t="shared" si="4"/>
        <v>220</v>
      </c>
      <c r="Q11" s="102">
        <f t="shared" si="4"/>
        <v>220</v>
      </c>
      <c r="R11" s="102">
        <f t="shared" si="4"/>
        <v>220</v>
      </c>
      <c r="S11" s="102">
        <f t="shared" si="4"/>
        <v>220</v>
      </c>
      <c r="T11" s="102">
        <f t="shared" si="4"/>
        <v>220</v>
      </c>
      <c r="U11" s="102">
        <f t="shared" si="4"/>
        <v>220</v>
      </c>
      <c r="V11" s="102">
        <f t="shared" si="4"/>
        <v>220</v>
      </c>
      <c r="W11" s="102">
        <f t="shared" si="4"/>
        <v>220</v>
      </c>
      <c r="X11" s="102">
        <f t="shared" si="4"/>
        <v>220</v>
      </c>
      <c r="Y11" s="102">
        <f t="shared" si="4"/>
        <v>220</v>
      </c>
      <c r="Z11" s="105">
        <f t="shared" si="4"/>
        <v>220</v>
      </c>
      <c r="AA11" s="104">
        <f t="shared" si="4"/>
        <v>220</v>
      </c>
      <c r="AB11" s="102">
        <f t="shared" si="4"/>
        <v>220</v>
      </c>
      <c r="AC11" s="102">
        <f t="shared" si="4"/>
        <v>220</v>
      </c>
      <c r="AD11" s="102">
        <f t="shared" si="4"/>
        <v>220</v>
      </c>
      <c r="AE11" s="102">
        <f t="shared" si="4"/>
        <v>220</v>
      </c>
      <c r="AF11" s="102">
        <f t="shared" si="4"/>
        <v>220</v>
      </c>
      <c r="AG11" s="102">
        <f t="shared" si="4"/>
        <v>220</v>
      </c>
      <c r="AH11" s="102">
        <f t="shared" si="4"/>
        <v>220</v>
      </c>
      <c r="AI11" s="102">
        <f t="shared" si="4"/>
        <v>220</v>
      </c>
      <c r="AJ11" s="102">
        <f t="shared" si="4"/>
        <v>220</v>
      </c>
      <c r="AK11" s="102">
        <f t="shared" si="4"/>
        <v>220</v>
      </c>
      <c r="AL11" s="105">
        <f t="shared" si="4"/>
        <v>220</v>
      </c>
    </row>
    <row r="12" spans="2:38" ht="17.25" thickBot="1">
      <c r="B12" s="195" t="s">
        <v>19</v>
      </c>
      <c r="C12" s="196"/>
      <c r="D12" s="196"/>
      <c r="E12" s="197"/>
      <c r="F12" s="36">
        <f t="shared" si="2"/>
        <v>0</v>
      </c>
      <c r="G12" s="37">
        <f t="shared" si="2"/>
        <v>0.32</v>
      </c>
      <c r="H12" s="38">
        <f t="shared" si="2"/>
        <v>0.44000000000000006</v>
      </c>
      <c r="I12" s="106">
        <f>SUM(I10:I11)</f>
        <v>13200</v>
      </c>
      <c r="J12" s="107">
        <f aca="true" t="shared" si="5" ref="J12:AL12">SUM(J10:J11)</f>
        <v>13200</v>
      </c>
      <c r="K12" s="107">
        <f t="shared" si="5"/>
        <v>17424</v>
      </c>
      <c r="L12" s="108">
        <f t="shared" si="5"/>
        <v>25090.56</v>
      </c>
      <c r="M12" s="106">
        <f t="shared" si="5"/>
        <v>1100</v>
      </c>
      <c r="N12" s="109">
        <f t="shared" si="5"/>
        <v>1100</v>
      </c>
      <c r="O12" s="106">
        <f t="shared" si="5"/>
        <v>1100</v>
      </c>
      <c r="P12" s="107">
        <f t="shared" si="5"/>
        <v>1100</v>
      </c>
      <c r="Q12" s="107">
        <f t="shared" si="5"/>
        <v>1100</v>
      </c>
      <c r="R12" s="107">
        <f t="shared" si="5"/>
        <v>1100</v>
      </c>
      <c r="S12" s="107">
        <f t="shared" si="5"/>
        <v>1100</v>
      </c>
      <c r="T12" s="107">
        <f t="shared" si="5"/>
        <v>1100</v>
      </c>
      <c r="U12" s="107">
        <f t="shared" si="5"/>
        <v>1100</v>
      </c>
      <c r="V12" s="107">
        <f t="shared" si="5"/>
        <v>1100</v>
      </c>
      <c r="W12" s="107">
        <f t="shared" si="5"/>
        <v>1100</v>
      </c>
      <c r="X12" s="107">
        <f t="shared" si="5"/>
        <v>1100</v>
      </c>
      <c r="Y12" s="107">
        <f t="shared" si="5"/>
        <v>1100</v>
      </c>
      <c r="Z12" s="109">
        <f t="shared" si="5"/>
        <v>1100</v>
      </c>
      <c r="AA12" s="106">
        <f t="shared" si="5"/>
        <v>1100</v>
      </c>
      <c r="AB12" s="107">
        <f t="shared" si="5"/>
        <v>1100</v>
      </c>
      <c r="AC12" s="107">
        <f t="shared" si="5"/>
        <v>1100</v>
      </c>
      <c r="AD12" s="107">
        <f t="shared" si="5"/>
        <v>1100</v>
      </c>
      <c r="AE12" s="107">
        <f t="shared" si="5"/>
        <v>1100</v>
      </c>
      <c r="AF12" s="107">
        <f t="shared" si="5"/>
        <v>1100</v>
      </c>
      <c r="AG12" s="107">
        <f t="shared" si="5"/>
        <v>1100</v>
      </c>
      <c r="AH12" s="107">
        <f t="shared" si="5"/>
        <v>1100</v>
      </c>
      <c r="AI12" s="107">
        <f t="shared" si="5"/>
        <v>1100</v>
      </c>
      <c r="AJ12" s="107">
        <f t="shared" si="5"/>
        <v>1100</v>
      </c>
      <c r="AK12" s="107">
        <f t="shared" si="5"/>
        <v>1100</v>
      </c>
      <c r="AL12" s="109">
        <f t="shared" si="5"/>
        <v>1100</v>
      </c>
    </row>
    <row r="13" spans="2:38" ht="17.25" thickTop="1">
      <c r="B13" s="192" t="s">
        <v>20</v>
      </c>
      <c r="C13" s="212" t="s">
        <v>21</v>
      </c>
      <c r="D13" s="20" t="s">
        <v>88</v>
      </c>
      <c r="E13" s="55">
        <v>0</v>
      </c>
      <c r="F13" s="235">
        <f t="shared" si="2"/>
        <v>0</v>
      </c>
      <c r="G13" s="208">
        <f t="shared" si="2"/>
        <v>0</v>
      </c>
      <c r="H13" s="210">
        <f t="shared" si="2"/>
        <v>0</v>
      </c>
      <c r="I13" s="227">
        <f>SUM(O13:Z13)</f>
        <v>0</v>
      </c>
      <c r="J13" s="228">
        <f>SUM(AA13:AL13)</f>
        <v>0</v>
      </c>
      <c r="K13" s="228">
        <f>K12*$E$13</f>
        <v>0</v>
      </c>
      <c r="L13" s="206">
        <f>L12*$E$13</f>
        <v>0</v>
      </c>
      <c r="M13" s="227">
        <f>M12*$E$13</f>
        <v>0</v>
      </c>
      <c r="N13" s="230">
        <f aca="true" t="shared" si="6" ref="N13:AL13">N12*$E$13</f>
        <v>0</v>
      </c>
      <c r="O13" s="227">
        <f t="shared" si="6"/>
        <v>0</v>
      </c>
      <c r="P13" s="228">
        <f t="shared" si="6"/>
        <v>0</v>
      </c>
      <c r="Q13" s="228">
        <f t="shared" si="6"/>
        <v>0</v>
      </c>
      <c r="R13" s="228">
        <f t="shared" si="6"/>
        <v>0</v>
      </c>
      <c r="S13" s="228">
        <f t="shared" si="6"/>
        <v>0</v>
      </c>
      <c r="T13" s="228">
        <f t="shared" si="6"/>
        <v>0</v>
      </c>
      <c r="U13" s="228">
        <f t="shared" si="6"/>
        <v>0</v>
      </c>
      <c r="V13" s="228">
        <f t="shared" si="6"/>
        <v>0</v>
      </c>
      <c r="W13" s="228">
        <f t="shared" si="6"/>
        <v>0</v>
      </c>
      <c r="X13" s="228">
        <f t="shared" si="6"/>
        <v>0</v>
      </c>
      <c r="Y13" s="228">
        <f t="shared" si="6"/>
        <v>0</v>
      </c>
      <c r="Z13" s="230">
        <f t="shared" si="6"/>
        <v>0</v>
      </c>
      <c r="AA13" s="227">
        <f t="shared" si="6"/>
        <v>0</v>
      </c>
      <c r="AB13" s="228">
        <f t="shared" si="6"/>
        <v>0</v>
      </c>
      <c r="AC13" s="228">
        <f t="shared" si="6"/>
        <v>0</v>
      </c>
      <c r="AD13" s="228">
        <f t="shared" si="6"/>
        <v>0</v>
      </c>
      <c r="AE13" s="228">
        <f t="shared" si="6"/>
        <v>0</v>
      </c>
      <c r="AF13" s="228">
        <f t="shared" si="6"/>
        <v>0</v>
      </c>
      <c r="AG13" s="228">
        <f t="shared" si="6"/>
        <v>0</v>
      </c>
      <c r="AH13" s="228">
        <f t="shared" si="6"/>
        <v>0</v>
      </c>
      <c r="AI13" s="228">
        <f t="shared" si="6"/>
        <v>0</v>
      </c>
      <c r="AJ13" s="228">
        <f t="shared" si="6"/>
        <v>0</v>
      </c>
      <c r="AK13" s="228">
        <f t="shared" si="6"/>
        <v>0</v>
      </c>
      <c r="AL13" s="230">
        <f t="shared" si="6"/>
        <v>0</v>
      </c>
    </row>
    <row r="14" spans="2:38" ht="16.5">
      <c r="B14" s="164"/>
      <c r="C14" s="165"/>
      <c r="D14" s="21" t="s">
        <v>89</v>
      </c>
      <c r="E14" s="89" t="s">
        <v>15</v>
      </c>
      <c r="F14" s="232"/>
      <c r="G14" s="209"/>
      <c r="H14" s="211"/>
      <c r="I14" s="226"/>
      <c r="J14" s="225"/>
      <c r="K14" s="225"/>
      <c r="L14" s="207"/>
      <c r="M14" s="226"/>
      <c r="N14" s="229"/>
      <c r="O14" s="226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9"/>
      <c r="AA14" s="226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9"/>
    </row>
    <row r="15" spans="2:38" ht="16.5">
      <c r="B15" s="164"/>
      <c r="C15" s="165" t="s">
        <v>22</v>
      </c>
      <c r="D15" s="21" t="s">
        <v>90</v>
      </c>
      <c r="E15" s="88">
        <v>0.3</v>
      </c>
      <c r="F15" s="232">
        <f>IF(I15=0,0,(J15-I15)/I15)</f>
        <v>0</v>
      </c>
      <c r="G15" s="209">
        <f>IF(J15=0,0,(K15-J15)/J15)</f>
        <v>0.31999999999999995</v>
      </c>
      <c r="H15" s="211">
        <f>IF(K15=0,0,(L15-K15)/K15)</f>
        <v>0.44</v>
      </c>
      <c r="I15" s="226">
        <f>SUM(O15:Z15)</f>
        <v>3960</v>
      </c>
      <c r="J15" s="225">
        <f>SUM(AA15:AL15)</f>
        <v>3960</v>
      </c>
      <c r="K15" s="225">
        <f>K12*$E$15</f>
        <v>5227.2</v>
      </c>
      <c r="L15" s="207">
        <f>L12*$E$15</f>
        <v>7527.168</v>
      </c>
      <c r="M15" s="226">
        <f>M12*$E$15</f>
        <v>330</v>
      </c>
      <c r="N15" s="229">
        <f aca="true" t="shared" si="7" ref="N15:AL15">N12*$E$15</f>
        <v>330</v>
      </c>
      <c r="O15" s="226">
        <f t="shared" si="7"/>
        <v>330</v>
      </c>
      <c r="P15" s="225">
        <f t="shared" si="7"/>
        <v>330</v>
      </c>
      <c r="Q15" s="225">
        <f t="shared" si="7"/>
        <v>330</v>
      </c>
      <c r="R15" s="225">
        <f t="shared" si="7"/>
        <v>330</v>
      </c>
      <c r="S15" s="225">
        <f t="shared" si="7"/>
        <v>330</v>
      </c>
      <c r="T15" s="225">
        <f t="shared" si="7"/>
        <v>330</v>
      </c>
      <c r="U15" s="225">
        <f t="shared" si="7"/>
        <v>330</v>
      </c>
      <c r="V15" s="225">
        <f t="shared" si="7"/>
        <v>330</v>
      </c>
      <c r="W15" s="225">
        <f t="shared" si="7"/>
        <v>330</v>
      </c>
      <c r="X15" s="225">
        <f t="shared" si="7"/>
        <v>330</v>
      </c>
      <c r="Y15" s="225">
        <f t="shared" si="7"/>
        <v>330</v>
      </c>
      <c r="Z15" s="229">
        <f t="shared" si="7"/>
        <v>330</v>
      </c>
      <c r="AA15" s="226">
        <f t="shared" si="7"/>
        <v>330</v>
      </c>
      <c r="AB15" s="225">
        <f t="shared" si="7"/>
        <v>330</v>
      </c>
      <c r="AC15" s="225">
        <f t="shared" si="7"/>
        <v>330</v>
      </c>
      <c r="AD15" s="225">
        <f t="shared" si="7"/>
        <v>330</v>
      </c>
      <c r="AE15" s="225">
        <f t="shared" si="7"/>
        <v>330</v>
      </c>
      <c r="AF15" s="225">
        <f t="shared" si="7"/>
        <v>330</v>
      </c>
      <c r="AG15" s="225">
        <f t="shared" si="7"/>
        <v>330</v>
      </c>
      <c r="AH15" s="225">
        <f t="shared" si="7"/>
        <v>330</v>
      </c>
      <c r="AI15" s="225">
        <f t="shared" si="7"/>
        <v>330</v>
      </c>
      <c r="AJ15" s="225">
        <f t="shared" si="7"/>
        <v>330</v>
      </c>
      <c r="AK15" s="225">
        <f t="shared" si="7"/>
        <v>330</v>
      </c>
      <c r="AL15" s="229">
        <f t="shared" si="7"/>
        <v>330</v>
      </c>
    </row>
    <row r="16" spans="2:38" ht="16.5">
      <c r="B16" s="164"/>
      <c r="C16" s="165"/>
      <c r="D16" s="21" t="s">
        <v>89</v>
      </c>
      <c r="E16" s="89" t="s">
        <v>91</v>
      </c>
      <c r="F16" s="232"/>
      <c r="G16" s="209"/>
      <c r="H16" s="211"/>
      <c r="I16" s="226"/>
      <c r="J16" s="225"/>
      <c r="K16" s="225"/>
      <c r="L16" s="207"/>
      <c r="M16" s="226"/>
      <c r="N16" s="229"/>
      <c r="O16" s="226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9"/>
      <c r="AA16" s="226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9"/>
    </row>
    <row r="17" spans="2:38" ht="16.5">
      <c r="B17" s="164"/>
      <c r="C17" s="165" t="s">
        <v>23</v>
      </c>
      <c r="D17" s="21" t="s">
        <v>92</v>
      </c>
      <c r="E17" s="88">
        <v>0</v>
      </c>
      <c r="F17" s="232">
        <f>IF(I17=0,0,(J17-I17)/I17)</f>
        <v>0</v>
      </c>
      <c r="G17" s="209">
        <f>IF(J17=0,0,(K17-J17)/J17)</f>
        <v>0</v>
      </c>
      <c r="H17" s="211">
        <f>IF(K17=0,0,(L17-K17)/K17)</f>
        <v>0</v>
      </c>
      <c r="I17" s="226">
        <f>SUM(O17:Z17)</f>
        <v>0</v>
      </c>
      <c r="J17" s="225">
        <f>SUM(AA17:AL17)</f>
        <v>0</v>
      </c>
      <c r="K17" s="225">
        <f>K12*$E$17</f>
        <v>0</v>
      </c>
      <c r="L17" s="207">
        <f>L12*$E$17</f>
        <v>0</v>
      </c>
      <c r="M17" s="226">
        <f>M12*$E$17</f>
        <v>0</v>
      </c>
      <c r="N17" s="229">
        <f aca="true" t="shared" si="8" ref="N17:AL17">N12*$E$17</f>
        <v>0</v>
      </c>
      <c r="O17" s="226">
        <f t="shared" si="8"/>
        <v>0</v>
      </c>
      <c r="P17" s="225">
        <f t="shared" si="8"/>
        <v>0</v>
      </c>
      <c r="Q17" s="225">
        <f t="shared" si="8"/>
        <v>0</v>
      </c>
      <c r="R17" s="225">
        <f t="shared" si="8"/>
        <v>0</v>
      </c>
      <c r="S17" s="225">
        <f t="shared" si="8"/>
        <v>0</v>
      </c>
      <c r="T17" s="225">
        <f t="shared" si="8"/>
        <v>0</v>
      </c>
      <c r="U17" s="225">
        <f t="shared" si="8"/>
        <v>0</v>
      </c>
      <c r="V17" s="225">
        <f t="shared" si="8"/>
        <v>0</v>
      </c>
      <c r="W17" s="225">
        <f t="shared" si="8"/>
        <v>0</v>
      </c>
      <c r="X17" s="225">
        <f t="shared" si="8"/>
        <v>0</v>
      </c>
      <c r="Y17" s="225">
        <f t="shared" si="8"/>
        <v>0</v>
      </c>
      <c r="Z17" s="229">
        <f t="shared" si="8"/>
        <v>0</v>
      </c>
      <c r="AA17" s="226">
        <f t="shared" si="8"/>
        <v>0</v>
      </c>
      <c r="AB17" s="225">
        <f t="shared" si="8"/>
        <v>0</v>
      </c>
      <c r="AC17" s="225">
        <f t="shared" si="8"/>
        <v>0</v>
      </c>
      <c r="AD17" s="225">
        <f t="shared" si="8"/>
        <v>0</v>
      </c>
      <c r="AE17" s="225">
        <f t="shared" si="8"/>
        <v>0</v>
      </c>
      <c r="AF17" s="225">
        <f t="shared" si="8"/>
        <v>0</v>
      </c>
      <c r="AG17" s="225">
        <f t="shared" si="8"/>
        <v>0</v>
      </c>
      <c r="AH17" s="225">
        <f t="shared" si="8"/>
        <v>0</v>
      </c>
      <c r="AI17" s="225">
        <f t="shared" si="8"/>
        <v>0</v>
      </c>
      <c r="AJ17" s="225">
        <f t="shared" si="8"/>
        <v>0</v>
      </c>
      <c r="AK17" s="225">
        <f t="shared" si="8"/>
        <v>0</v>
      </c>
      <c r="AL17" s="229">
        <f t="shared" si="8"/>
        <v>0</v>
      </c>
    </row>
    <row r="18" spans="2:38" ht="16.5">
      <c r="B18" s="164"/>
      <c r="C18" s="165"/>
      <c r="D18" s="21" t="s">
        <v>89</v>
      </c>
      <c r="E18" s="89" t="s">
        <v>15</v>
      </c>
      <c r="F18" s="232"/>
      <c r="G18" s="209"/>
      <c r="H18" s="211"/>
      <c r="I18" s="226"/>
      <c r="J18" s="225"/>
      <c r="K18" s="225"/>
      <c r="L18" s="207"/>
      <c r="M18" s="226"/>
      <c r="N18" s="229"/>
      <c r="O18" s="226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9"/>
      <c r="AA18" s="226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9"/>
    </row>
    <row r="19" spans="2:38" ht="16.5">
      <c r="B19" s="172" t="s">
        <v>24</v>
      </c>
      <c r="C19" s="173"/>
      <c r="D19" s="173"/>
      <c r="E19" s="174"/>
      <c r="F19" s="30">
        <f aca="true" t="shared" si="9" ref="F19:H20">IF(I19=0,0,(J19-I19)/I19)</f>
        <v>0</v>
      </c>
      <c r="G19" s="31">
        <f t="shared" si="9"/>
        <v>0.31999999999999995</v>
      </c>
      <c r="H19" s="32">
        <f t="shared" si="9"/>
        <v>0.44</v>
      </c>
      <c r="I19" s="110">
        <f aca="true" t="shared" si="10" ref="I19:AL19">SUM(I13:I18)</f>
        <v>3960</v>
      </c>
      <c r="J19" s="111">
        <f t="shared" si="10"/>
        <v>3960</v>
      </c>
      <c r="K19" s="111">
        <f t="shared" si="10"/>
        <v>5227.2</v>
      </c>
      <c r="L19" s="112">
        <f t="shared" si="10"/>
        <v>7527.168</v>
      </c>
      <c r="M19" s="110">
        <f t="shared" si="10"/>
        <v>330</v>
      </c>
      <c r="N19" s="113">
        <f t="shared" si="10"/>
        <v>330</v>
      </c>
      <c r="O19" s="110">
        <f t="shared" si="10"/>
        <v>330</v>
      </c>
      <c r="P19" s="111">
        <f t="shared" si="10"/>
        <v>330</v>
      </c>
      <c r="Q19" s="111">
        <f t="shared" si="10"/>
        <v>330</v>
      </c>
      <c r="R19" s="111">
        <f t="shared" si="10"/>
        <v>330</v>
      </c>
      <c r="S19" s="111">
        <f t="shared" si="10"/>
        <v>330</v>
      </c>
      <c r="T19" s="111">
        <f t="shared" si="10"/>
        <v>330</v>
      </c>
      <c r="U19" s="111">
        <f t="shared" si="10"/>
        <v>330</v>
      </c>
      <c r="V19" s="111">
        <f t="shared" si="10"/>
        <v>330</v>
      </c>
      <c r="W19" s="111">
        <f t="shared" si="10"/>
        <v>330</v>
      </c>
      <c r="X19" s="111">
        <f t="shared" si="10"/>
        <v>330</v>
      </c>
      <c r="Y19" s="111">
        <f t="shared" si="10"/>
        <v>330</v>
      </c>
      <c r="Z19" s="113">
        <f t="shared" si="10"/>
        <v>330</v>
      </c>
      <c r="AA19" s="110">
        <f t="shared" si="10"/>
        <v>330</v>
      </c>
      <c r="AB19" s="111">
        <f t="shared" si="10"/>
        <v>330</v>
      </c>
      <c r="AC19" s="111">
        <f t="shared" si="10"/>
        <v>330</v>
      </c>
      <c r="AD19" s="111">
        <f t="shared" si="10"/>
        <v>330</v>
      </c>
      <c r="AE19" s="111">
        <f t="shared" si="10"/>
        <v>330</v>
      </c>
      <c r="AF19" s="111">
        <f t="shared" si="10"/>
        <v>330</v>
      </c>
      <c r="AG19" s="111">
        <f t="shared" si="10"/>
        <v>330</v>
      </c>
      <c r="AH19" s="111">
        <f t="shared" si="10"/>
        <v>330</v>
      </c>
      <c r="AI19" s="111">
        <f t="shared" si="10"/>
        <v>330</v>
      </c>
      <c r="AJ19" s="111">
        <f t="shared" si="10"/>
        <v>330</v>
      </c>
      <c r="AK19" s="111">
        <f t="shared" si="10"/>
        <v>330</v>
      </c>
      <c r="AL19" s="113">
        <f t="shared" si="10"/>
        <v>330</v>
      </c>
    </row>
    <row r="20" spans="2:38" ht="17.25" thickBot="1">
      <c r="B20" s="195" t="s">
        <v>25</v>
      </c>
      <c r="C20" s="196"/>
      <c r="D20" s="196"/>
      <c r="E20" s="197"/>
      <c r="F20" s="36">
        <f t="shared" si="9"/>
        <v>0</v>
      </c>
      <c r="G20" s="37">
        <f t="shared" si="9"/>
        <v>0.3199999999999999</v>
      </c>
      <c r="H20" s="38">
        <f t="shared" si="9"/>
        <v>0.44000000000000006</v>
      </c>
      <c r="I20" s="106">
        <f aca="true" t="shared" si="11" ref="I20:AL20">I12-I19</f>
        <v>9240</v>
      </c>
      <c r="J20" s="107">
        <f t="shared" si="11"/>
        <v>9240</v>
      </c>
      <c r="K20" s="107">
        <f t="shared" si="11"/>
        <v>12196.8</v>
      </c>
      <c r="L20" s="108">
        <f t="shared" si="11"/>
        <v>17563.392</v>
      </c>
      <c r="M20" s="106">
        <f t="shared" si="11"/>
        <v>770</v>
      </c>
      <c r="N20" s="109">
        <f t="shared" si="11"/>
        <v>770</v>
      </c>
      <c r="O20" s="106">
        <f t="shared" si="11"/>
        <v>770</v>
      </c>
      <c r="P20" s="107">
        <f t="shared" si="11"/>
        <v>770</v>
      </c>
      <c r="Q20" s="107">
        <f t="shared" si="11"/>
        <v>770</v>
      </c>
      <c r="R20" s="107">
        <f t="shared" si="11"/>
        <v>770</v>
      </c>
      <c r="S20" s="107">
        <f t="shared" si="11"/>
        <v>770</v>
      </c>
      <c r="T20" s="107">
        <f t="shared" si="11"/>
        <v>770</v>
      </c>
      <c r="U20" s="107">
        <f t="shared" si="11"/>
        <v>770</v>
      </c>
      <c r="V20" s="107">
        <f t="shared" si="11"/>
        <v>770</v>
      </c>
      <c r="W20" s="107">
        <f t="shared" si="11"/>
        <v>770</v>
      </c>
      <c r="X20" s="107">
        <f t="shared" si="11"/>
        <v>770</v>
      </c>
      <c r="Y20" s="107">
        <f t="shared" si="11"/>
        <v>770</v>
      </c>
      <c r="Z20" s="109">
        <f t="shared" si="11"/>
        <v>770</v>
      </c>
      <c r="AA20" s="106">
        <f t="shared" si="11"/>
        <v>770</v>
      </c>
      <c r="AB20" s="107">
        <f t="shared" si="11"/>
        <v>770</v>
      </c>
      <c r="AC20" s="107">
        <f t="shared" si="11"/>
        <v>770</v>
      </c>
      <c r="AD20" s="107">
        <f t="shared" si="11"/>
        <v>770</v>
      </c>
      <c r="AE20" s="107">
        <f t="shared" si="11"/>
        <v>770</v>
      </c>
      <c r="AF20" s="107">
        <f t="shared" si="11"/>
        <v>770</v>
      </c>
      <c r="AG20" s="107">
        <f t="shared" si="11"/>
        <v>770</v>
      </c>
      <c r="AH20" s="107">
        <f t="shared" si="11"/>
        <v>770</v>
      </c>
      <c r="AI20" s="107">
        <f t="shared" si="11"/>
        <v>770</v>
      </c>
      <c r="AJ20" s="107">
        <f t="shared" si="11"/>
        <v>770</v>
      </c>
      <c r="AK20" s="107">
        <f t="shared" si="11"/>
        <v>770</v>
      </c>
      <c r="AL20" s="109">
        <f t="shared" si="11"/>
        <v>770</v>
      </c>
    </row>
    <row r="21" spans="2:38" ht="17.25" thickTop="1">
      <c r="B21" s="192" t="s">
        <v>26</v>
      </c>
      <c r="C21" s="198" t="s">
        <v>27</v>
      </c>
      <c r="D21" s="198"/>
      <c r="E21" s="199"/>
      <c r="F21" s="39">
        <f>IF(I21=0,0,(J21-I21)/I21)</f>
        <v>0</v>
      </c>
      <c r="G21" s="56">
        <v>0.05</v>
      </c>
      <c r="H21" s="55">
        <v>0.1</v>
      </c>
      <c r="I21" s="40">
        <f>SUM(O21:Z21)</f>
        <v>6000</v>
      </c>
      <c r="J21" s="41">
        <f>SUM(AA21:AL21)</f>
        <v>6000</v>
      </c>
      <c r="K21" s="41">
        <f>J21*(1+G21)</f>
        <v>6300</v>
      </c>
      <c r="L21" s="51">
        <f>K21*(1+H21)</f>
        <v>6930.000000000001</v>
      </c>
      <c r="M21" s="114">
        <v>500</v>
      </c>
      <c r="N21" s="115">
        <v>500</v>
      </c>
      <c r="O21" s="114">
        <v>500</v>
      </c>
      <c r="P21" s="116">
        <v>500</v>
      </c>
      <c r="Q21" s="116">
        <v>500</v>
      </c>
      <c r="R21" s="116">
        <v>500</v>
      </c>
      <c r="S21" s="116">
        <v>500</v>
      </c>
      <c r="T21" s="116">
        <v>500</v>
      </c>
      <c r="U21" s="116">
        <v>500</v>
      </c>
      <c r="V21" s="116">
        <v>500</v>
      </c>
      <c r="W21" s="116">
        <v>500</v>
      </c>
      <c r="X21" s="116">
        <v>500</v>
      </c>
      <c r="Y21" s="116">
        <v>500</v>
      </c>
      <c r="Z21" s="115">
        <v>500</v>
      </c>
      <c r="AA21" s="114">
        <v>500</v>
      </c>
      <c r="AB21" s="116">
        <v>500</v>
      </c>
      <c r="AC21" s="116">
        <v>500</v>
      </c>
      <c r="AD21" s="116">
        <v>500</v>
      </c>
      <c r="AE21" s="116">
        <v>500</v>
      </c>
      <c r="AF21" s="116">
        <v>500</v>
      </c>
      <c r="AG21" s="116">
        <v>500</v>
      </c>
      <c r="AH21" s="116">
        <v>500</v>
      </c>
      <c r="AI21" s="116">
        <v>500</v>
      </c>
      <c r="AJ21" s="116">
        <v>500</v>
      </c>
      <c r="AK21" s="116">
        <v>500</v>
      </c>
      <c r="AL21" s="115">
        <v>500</v>
      </c>
    </row>
    <row r="22" spans="2:38" ht="16.5">
      <c r="B22" s="164"/>
      <c r="C22" s="167" t="s">
        <v>28</v>
      </c>
      <c r="D22" s="167"/>
      <c r="E22" s="168"/>
      <c r="F22" s="232">
        <f>IF(I22=0,0,(J22-I22)/I22)</f>
        <v>-1</v>
      </c>
      <c r="G22" s="248">
        <v>0.1</v>
      </c>
      <c r="H22" s="250">
        <v>0.15</v>
      </c>
      <c r="I22" s="226">
        <f>SUM(O22:Z22)+SUM(O23:Z23)+SUM(O24:Z24)+SUM(O25:Z25)+SUM(O26:Z26)</f>
        <v>8400</v>
      </c>
      <c r="J22" s="225">
        <f>SUM(AA22:AL22)+SUM(AA23:AL23)+SUM(AA24:AL24)+SUM(AA25:AL25)+SUM(AA26:AL26)</f>
        <v>0</v>
      </c>
      <c r="K22" s="225">
        <f>J22*(1+G22)</f>
        <v>0</v>
      </c>
      <c r="L22" s="207">
        <f>K22*(1+H22)</f>
        <v>0</v>
      </c>
      <c r="M22" s="99"/>
      <c r="N22" s="100"/>
      <c r="O22" s="99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0"/>
      <c r="AA22" s="99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0"/>
    </row>
    <row r="23" spans="2:38" ht="16.5">
      <c r="B23" s="164"/>
      <c r="C23" s="165" t="s">
        <v>29</v>
      </c>
      <c r="D23" s="167" t="s">
        <v>30</v>
      </c>
      <c r="E23" s="168"/>
      <c r="F23" s="232"/>
      <c r="G23" s="248"/>
      <c r="H23" s="250"/>
      <c r="I23" s="226"/>
      <c r="J23" s="225"/>
      <c r="K23" s="225"/>
      <c r="L23" s="207"/>
      <c r="M23" s="99"/>
      <c r="N23" s="100">
        <v>700</v>
      </c>
      <c r="O23" s="99">
        <v>700</v>
      </c>
      <c r="P23" s="101">
        <v>700</v>
      </c>
      <c r="Q23" s="101">
        <v>700</v>
      </c>
      <c r="R23" s="101">
        <v>700</v>
      </c>
      <c r="S23" s="101">
        <v>700</v>
      </c>
      <c r="T23" s="101">
        <v>700</v>
      </c>
      <c r="U23" s="101">
        <v>700</v>
      </c>
      <c r="V23" s="101">
        <v>700</v>
      </c>
      <c r="W23" s="101">
        <v>700</v>
      </c>
      <c r="X23" s="101">
        <v>700</v>
      </c>
      <c r="Y23" s="101">
        <v>700</v>
      </c>
      <c r="Z23" s="100">
        <v>700</v>
      </c>
      <c r="AA23" s="99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0"/>
    </row>
    <row r="24" spans="2:38" ht="16.5">
      <c r="B24" s="164"/>
      <c r="C24" s="165"/>
      <c r="D24" s="167" t="s">
        <v>31</v>
      </c>
      <c r="E24" s="168"/>
      <c r="F24" s="232"/>
      <c r="G24" s="248"/>
      <c r="H24" s="250"/>
      <c r="I24" s="226"/>
      <c r="J24" s="225"/>
      <c r="K24" s="225"/>
      <c r="L24" s="207"/>
      <c r="M24" s="99"/>
      <c r="N24" s="100"/>
      <c r="O24" s="99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0"/>
      <c r="AA24" s="99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0"/>
    </row>
    <row r="25" spans="2:38" ht="16.5">
      <c r="B25" s="164"/>
      <c r="C25" s="165"/>
      <c r="D25" s="167" t="s">
        <v>32</v>
      </c>
      <c r="E25" s="168"/>
      <c r="F25" s="232"/>
      <c r="G25" s="248"/>
      <c r="H25" s="250"/>
      <c r="I25" s="226"/>
      <c r="J25" s="225"/>
      <c r="K25" s="225"/>
      <c r="L25" s="207"/>
      <c r="M25" s="99"/>
      <c r="N25" s="100"/>
      <c r="O25" s="99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0"/>
      <c r="AA25" s="99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0"/>
    </row>
    <row r="26" spans="2:38" ht="16.5">
      <c r="B26" s="164"/>
      <c r="C26" s="165"/>
      <c r="D26" s="167" t="s">
        <v>33</v>
      </c>
      <c r="E26" s="168"/>
      <c r="F26" s="232"/>
      <c r="G26" s="248"/>
      <c r="H26" s="250"/>
      <c r="I26" s="226"/>
      <c r="J26" s="225"/>
      <c r="K26" s="225"/>
      <c r="L26" s="207"/>
      <c r="M26" s="99"/>
      <c r="N26" s="100"/>
      <c r="O26" s="99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0"/>
      <c r="AA26" s="99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0"/>
    </row>
    <row r="27" spans="2:38" ht="16.5">
      <c r="B27" s="164"/>
      <c r="C27" s="165"/>
      <c r="D27" s="167" t="s">
        <v>34</v>
      </c>
      <c r="E27" s="168"/>
      <c r="F27" s="232">
        <f>IF(I27=0,0,(J27-I27)/I27)</f>
        <v>-1</v>
      </c>
      <c r="G27" s="248">
        <v>0.05</v>
      </c>
      <c r="H27" s="250">
        <v>0.1</v>
      </c>
      <c r="I27" s="226">
        <f>SUM(O27:Z27)+SUM(O28:Z28)+SUM(O29:Z29)+SUM(O30:Z30)</f>
        <v>47475</v>
      </c>
      <c r="J27" s="225">
        <f>SUM(AA27:AL27)+SUM(AA28:AL28)+SUM(AA29:AL29)+SUM(AA30:AL30)</f>
        <v>0</v>
      </c>
      <c r="K27" s="225">
        <f>J27*(1+G27)</f>
        <v>0</v>
      </c>
      <c r="L27" s="207">
        <f>K27*(1+H27)</f>
        <v>0</v>
      </c>
      <c r="M27" s="99"/>
      <c r="N27" s="100"/>
      <c r="O27" s="99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0"/>
      <c r="AA27" s="99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0"/>
    </row>
    <row r="28" spans="2:38" ht="16.5">
      <c r="B28" s="164"/>
      <c r="C28" s="165"/>
      <c r="D28" s="167" t="s">
        <v>35</v>
      </c>
      <c r="E28" s="168"/>
      <c r="F28" s="232"/>
      <c r="G28" s="249"/>
      <c r="H28" s="251"/>
      <c r="I28" s="226"/>
      <c r="J28" s="225"/>
      <c r="K28" s="225"/>
      <c r="L28" s="207"/>
      <c r="M28" s="99"/>
      <c r="N28" s="100"/>
      <c r="O28" s="99"/>
      <c r="P28" s="101"/>
      <c r="Q28" s="101">
        <v>1875</v>
      </c>
      <c r="R28" s="101">
        <v>3750</v>
      </c>
      <c r="S28" s="101">
        <v>3750</v>
      </c>
      <c r="T28" s="101">
        <v>5350</v>
      </c>
      <c r="U28" s="101">
        <v>5350</v>
      </c>
      <c r="V28" s="101">
        <v>5350</v>
      </c>
      <c r="W28" s="101">
        <v>5350</v>
      </c>
      <c r="X28" s="101">
        <v>5350</v>
      </c>
      <c r="Y28" s="101">
        <v>5350</v>
      </c>
      <c r="Z28" s="100">
        <v>6000</v>
      </c>
      <c r="AA28" s="99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0"/>
    </row>
    <row r="29" spans="2:38" ht="16.5">
      <c r="B29" s="164"/>
      <c r="C29" s="165"/>
      <c r="D29" s="167" t="s">
        <v>36</v>
      </c>
      <c r="E29" s="168"/>
      <c r="F29" s="232"/>
      <c r="G29" s="249"/>
      <c r="H29" s="251"/>
      <c r="I29" s="226"/>
      <c r="J29" s="225"/>
      <c r="K29" s="225"/>
      <c r="L29" s="207"/>
      <c r="M29" s="99"/>
      <c r="N29" s="100"/>
      <c r="O29" s="99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0"/>
      <c r="AA29" s="99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0"/>
    </row>
    <row r="30" spans="2:38" ht="16.5">
      <c r="B30" s="164"/>
      <c r="C30" s="165"/>
      <c r="D30" s="167" t="s">
        <v>37</v>
      </c>
      <c r="E30" s="168"/>
      <c r="F30" s="232"/>
      <c r="G30" s="249"/>
      <c r="H30" s="251"/>
      <c r="I30" s="226"/>
      <c r="J30" s="225"/>
      <c r="K30" s="225"/>
      <c r="L30" s="207"/>
      <c r="M30" s="99"/>
      <c r="N30" s="100"/>
      <c r="O30" s="99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0"/>
      <c r="AA30" s="99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0"/>
    </row>
    <row r="31" spans="2:38" ht="16.5">
      <c r="B31" s="181" t="s">
        <v>38</v>
      </c>
      <c r="C31" s="165" t="s">
        <v>39</v>
      </c>
      <c r="D31" s="165"/>
      <c r="E31" s="57">
        <v>0.02</v>
      </c>
      <c r="F31" s="236">
        <f>IF(I31=0,0,(J31-I31)/I31)</f>
        <v>-0.6906796906796907</v>
      </c>
      <c r="G31" s="243">
        <f>IF(J31=0,0,(K31-J31)/J31)</f>
        <v>-0.7789473684210526</v>
      </c>
      <c r="H31" s="244">
        <f>IF(K31=0,0,(L31-K31)/K31)</f>
        <v>0.10000000000000019</v>
      </c>
      <c r="I31" s="226">
        <f>SUM(O31:Z31)+SUM(O32:Z32)</f>
        <v>3685.5000000000005</v>
      </c>
      <c r="J31" s="225">
        <f>SUM(AA31:AL31)+SUM(AA32:AL32)</f>
        <v>1140</v>
      </c>
      <c r="K31" s="225">
        <f>SUM(K21:K27)*$E$31+SUM(K21:K23)*$E$31</f>
        <v>252</v>
      </c>
      <c r="L31" s="207">
        <f>SUM(L21:L27)*$E$31+SUM(L21:L23)*$E$31</f>
        <v>277.20000000000005</v>
      </c>
      <c r="M31" s="104">
        <f aca="true" t="shared" si="12" ref="M31:AL31">SUM(M21:M30)*$E$31</f>
        <v>10</v>
      </c>
      <c r="N31" s="105">
        <f t="shared" si="12"/>
        <v>24</v>
      </c>
      <c r="O31" s="104">
        <f t="shared" si="12"/>
        <v>24</v>
      </c>
      <c r="P31" s="102">
        <f t="shared" si="12"/>
        <v>24</v>
      </c>
      <c r="Q31" s="102">
        <f t="shared" si="12"/>
        <v>61.5</v>
      </c>
      <c r="R31" s="102">
        <f t="shared" si="12"/>
        <v>99</v>
      </c>
      <c r="S31" s="102">
        <f t="shared" si="12"/>
        <v>99</v>
      </c>
      <c r="T31" s="102">
        <f t="shared" si="12"/>
        <v>131</v>
      </c>
      <c r="U31" s="102">
        <f t="shared" si="12"/>
        <v>131</v>
      </c>
      <c r="V31" s="102">
        <f t="shared" si="12"/>
        <v>131</v>
      </c>
      <c r="W31" s="102">
        <f t="shared" si="12"/>
        <v>131</v>
      </c>
      <c r="X31" s="102">
        <f t="shared" si="12"/>
        <v>131</v>
      </c>
      <c r="Y31" s="102">
        <f t="shared" si="12"/>
        <v>131</v>
      </c>
      <c r="Z31" s="105">
        <f t="shared" si="12"/>
        <v>144</v>
      </c>
      <c r="AA31" s="104">
        <f t="shared" si="12"/>
        <v>10</v>
      </c>
      <c r="AB31" s="102">
        <f t="shared" si="12"/>
        <v>10</v>
      </c>
      <c r="AC31" s="102">
        <f t="shared" si="12"/>
        <v>10</v>
      </c>
      <c r="AD31" s="102">
        <f t="shared" si="12"/>
        <v>10</v>
      </c>
      <c r="AE31" s="102">
        <f t="shared" si="12"/>
        <v>10</v>
      </c>
      <c r="AF31" s="102">
        <f t="shared" si="12"/>
        <v>10</v>
      </c>
      <c r="AG31" s="102">
        <f t="shared" si="12"/>
        <v>10</v>
      </c>
      <c r="AH31" s="102">
        <f t="shared" si="12"/>
        <v>10</v>
      </c>
      <c r="AI31" s="102">
        <f t="shared" si="12"/>
        <v>10</v>
      </c>
      <c r="AJ31" s="102">
        <f t="shared" si="12"/>
        <v>10</v>
      </c>
      <c r="AK31" s="102">
        <f t="shared" si="12"/>
        <v>10</v>
      </c>
      <c r="AL31" s="105">
        <f t="shared" si="12"/>
        <v>10</v>
      </c>
    </row>
    <row r="32" spans="2:38" ht="16.5">
      <c r="B32" s="181"/>
      <c r="C32" s="165" t="s">
        <v>40</v>
      </c>
      <c r="D32" s="165"/>
      <c r="E32" s="57">
        <v>0.17</v>
      </c>
      <c r="F32" s="236"/>
      <c r="G32" s="243"/>
      <c r="H32" s="244"/>
      <c r="I32" s="226"/>
      <c r="J32" s="225"/>
      <c r="K32" s="225"/>
      <c r="L32" s="207"/>
      <c r="M32" s="104">
        <f aca="true" t="shared" si="13" ref="M32:AL32">SUM(M21:M25)*$E$32</f>
        <v>85</v>
      </c>
      <c r="N32" s="105">
        <f t="shared" si="13"/>
        <v>204.00000000000003</v>
      </c>
      <c r="O32" s="104">
        <f t="shared" si="13"/>
        <v>204.00000000000003</v>
      </c>
      <c r="P32" s="102">
        <f t="shared" si="13"/>
        <v>204.00000000000003</v>
      </c>
      <c r="Q32" s="102">
        <f t="shared" si="13"/>
        <v>204.00000000000003</v>
      </c>
      <c r="R32" s="102">
        <f t="shared" si="13"/>
        <v>204.00000000000003</v>
      </c>
      <c r="S32" s="102">
        <f t="shared" si="13"/>
        <v>204.00000000000003</v>
      </c>
      <c r="T32" s="102">
        <f t="shared" si="13"/>
        <v>204.00000000000003</v>
      </c>
      <c r="U32" s="102">
        <f t="shared" si="13"/>
        <v>204.00000000000003</v>
      </c>
      <c r="V32" s="102">
        <f t="shared" si="13"/>
        <v>204.00000000000003</v>
      </c>
      <c r="W32" s="102">
        <f t="shared" si="13"/>
        <v>204.00000000000003</v>
      </c>
      <c r="X32" s="102">
        <f t="shared" si="13"/>
        <v>204.00000000000003</v>
      </c>
      <c r="Y32" s="102">
        <f t="shared" si="13"/>
        <v>204.00000000000003</v>
      </c>
      <c r="Z32" s="105">
        <f t="shared" si="13"/>
        <v>204.00000000000003</v>
      </c>
      <c r="AA32" s="104">
        <f t="shared" si="13"/>
        <v>85</v>
      </c>
      <c r="AB32" s="102">
        <f t="shared" si="13"/>
        <v>85</v>
      </c>
      <c r="AC32" s="102">
        <f t="shared" si="13"/>
        <v>85</v>
      </c>
      <c r="AD32" s="102">
        <f t="shared" si="13"/>
        <v>85</v>
      </c>
      <c r="AE32" s="102">
        <f t="shared" si="13"/>
        <v>85</v>
      </c>
      <c r="AF32" s="102">
        <f t="shared" si="13"/>
        <v>85</v>
      </c>
      <c r="AG32" s="102">
        <f t="shared" si="13"/>
        <v>85</v>
      </c>
      <c r="AH32" s="102">
        <f t="shared" si="13"/>
        <v>85</v>
      </c>
      <c r="AI32" s="102">
        <f t="shared" si="13"/>
        <v>85</v>
      </c>
      <c r="AJ32" s="102">
        <f t="shared" si="13"/>
        <v>85</v>
      </c>
      <c r="AK32" s="102">
        <f t="shared" si="13"/>
        <v>85</v>
      </c>
      <c r="AL32" s="105">
        <f t="shared" si="13"/>
        <v>85</v>
      </c>
    </row>
    <row r="33" spans="2:38" ht="16.5">
      <c r="B33" s="164" t="s">
        <v>41</v>
      </c>
      <c r="C33" s="165"/>
      <c r="D33" s="167" t="s">
        <v>42</v>
      </c>
      <c r="E33" s="168"/>
      <c r="F33" s="236">
        <f>IF(I33=0,0,(J33-I33)/I33)</f>
        <v>0</v>
      </c>
      <c r="G33" s="248">
        <v>0</v>
      </c>
      <c r="H33" s="250">
        <v>0</v>
      </c>
      <c r="I33" s="226">
        <f>SUM(O33:Z33)+SUM(O34:Z34)</f>
        <v>0</v>
      </c>
      <c r="J33" s="225">
        <f>SUM(AA33:AL33)+SUM(AA34:AL34)</f>
        <v>0</v>
      </c>
      <c r="K33" s="225">
        <f>J33*(1+G33)</f>
        <v>0</v>
      </c>
      <c r="L33" s="207">
        <f>K33*(1+H33)</f>
        <v>0</v>
      </c>
      <c r="M33" s="99"/>
      <c r="N33" s="100"/>
      <c r="O33" s="9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0"/>
      <c r="AA33" s="99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0"/>
    </row>
    <row r="34" spans="2:38" ht="16.5">
      <c r="B34" s="164"/>
      <c r="C34" s="165"/>
      <c r="D34" s="167" t="s">
        <v>43</v>
      </c>
      <c r="E34" s="168"/>
      <c r="F34" s="236"/>
      <c r="G34" s="248"/>
      <c r="H34" s="250"/>
      <c r="I34" s="226"/>
      <c r="J34" s="225"/>
      <c r="K34" s="225"/>
      <c r="L34" s="207"/>
      <c r="M34" s="99"/>
      <c r="N34" s="100"/>
      <c r="O34" s="99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0"/>
      <c r="AA34" s="99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0"/>
    </row>
    <row r="35" spans="2:38" ht="16.5">
      <c r="B35" s="164" t="s">
        <v>44</v>
      </c>
      <c r="C35" s="165"/>
      <c r="D35" s="165"/>
      <c r="E35" s="166"/>
      <c r="F35" s="83">
        <f aca="true" t="shared" si="14" ref="F35:F40">IF(I35=0,0,(J35-I35)/I35)</f>
        <v>0</v>
      </c>
      <c r="G35" s="86">
        <v>0.1</v>
      </c>
      <c r="H35" s="88">
        <v>0.1</v>
      </c>
      <c r="I35" s="97">
        <f>SUM(O35:Z35)</f>
        <v>0</v>
      </c>
      <c r="J35" s="96">
        <f>SUM(AA35:AL35)</f>
        <v>0</v>
      </c>
      <c r="K35" s="96">
        <f aca="true" t="shared" si="15" ref="K35:L38">J35*(1+G35)</f>
        <v>0</v>
      </c>
      <c r="L35" s="95">
        <f t="shared" si="15"/>
        <v>0</v>
      </c>
      <c r="M35" s="99"/>
      <c r="N35" s="100"/>
      <c r="O35" s="99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0"/>
      <c r="AA35" s="99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0"/>
    </row>
    <row r="36" spans="2:38" ht="16.5">
      <c r="B36" s="164" t="s">
        <v>45</v>
      </c>
      <c r="C36" s="165"/>
      <c r="D36" s="165"/>
      <c r="E36" s="166"/>
      <c r="F36" s="83">
        <f t="shared" si="14"/>
        <v>0</v>
      </c>
      <c r="G36" s="86">
        <v>0.1</v>
      </c>
      <c r="H36" s="88">
        <v>0.1</v>
      </c>
      <c r="I36" s="97">
        <f>SUM(O36:Z36)</f>
        <v>0</v>
      </c>
      <c r="J36" s="96">
        <f>SUM(AA36:AL36)</f>
        <v>0</v>
      </c>
      <c r="K36" s="96">
        <f t="shared" si="15"/>
        <v>0</v>
      </c>
      <c r="L36" s="95">
        <f t="shared" si="15"/>
        <v>0</v>
      </c>
      <c r="M36" s="99"/>
      <c r="N36" s="100"/>
      <c r="O36" s="99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0"/>
      <c r="AA36" s="99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0"/>
    </row>
    <row r="37" spans="2:38" ht="16.5">
      <c r="B37" s="164" t="s">
        <v>46</v>
      </c>
      <c r="C37" s="165"/>
      <c r="D37" s="165"/>
      <c r="E37" s="166"/>
      <c r="F37" s="83">
        <f t="shared" si="14"/>
        <v>0</v>
      </c>
      <c r="G37" s="86">
        <v>0.1</v>
      </c>
      <c r="H37" s="88">
        <v>0.1</v>
      </c>
      <c r="I37" s="97">
        <f>SUM(O37:Z37)</f>
        <v>0</v>
      </c>
      <c r="J37" s="96">
        <f>SUM(AA37:AL37)</f>
        <v>0</v>
      </c>
      <c r="K37" s="96">
        <f t="shared" si="15"/>
        <v>0</v>
      </c>
      <c r="L37" s="95">
        <f t="shared" si="15"/>
        <v>0</v>
      </c>
      <c r="M37" s="99"/>
      <c r="N37" s="100"/>
      <c r="O37" s="99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0"/>
      <c r="AA37" s="99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0"/>
    </row>
    <row r="38" spans="2:38" ht="16.5">
      <c r="B38" s="164" t="s">
        <v>47</v>
      </c>
      <c r="C38" s="165"/>
      <c r="D38" s="165"/>
      <c r="E38" s="166"/>
      <c r="F38" s="83">
        <f t="shared" si="14"/>
        <v>0</v>
      </c>
      <c r="G38" s="86">
        <v>0.1</v>
      </c>
      <c r="H38" s="88">
        <v>0.1</v>
      </c>
      <c r="I38" s="97">
        <f>SUM(O38:Z38)</f>
        <v>0</v>
      </c>
      <c r="J38" s="96">
        <f>SUM(AA38:AL38)</f>
        <v>0</v>
      </c>
      <c r="K38" s="96">
        <f t="shared" si="15"/>
        <v>0</v>
      </c>
      <c r="L38" s="95">
        <f t="shared" si="15"/>
        <v>0</v>
      </c>
      <c r="M38" s="99"/>
      <c r="N38" s="100"/>
      <c r="O38" s="99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0"/>
      <c r="AA38" s="99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0"/>
    </row>
    <row r="39" spans="2:38" ht="16.5">
      <c r="B39" s="164" t="s">
        <v>48</v>
      </c>
      <c r="C39" s="165"/>
      <c r="D39" s="165"/>
      <c r="E39" s="166"/>
      <c r="F39" s="83">
        <f t="shared" si="14"/>
        <v>0</v>
      </c>
      <c r="G39" s="84">
        <f>IF(J39=0,0,(K39-J39)/J39)</f>
        <v>0</v>
      </c>
      <c r="H39" s="85">
        <f>IF(K39=0,0,(L39-K39)/K39)</f>
        <v>0</v>
      </c>
      <c r="I39" s="97">
        <f>SUM(O39:Z39)</f>
        <v>0</v>
      </c>
      <c r="J39" s="96">
        <f>SUM(AA39:AL39)</f>
        <v>0</v>
      </c>
      <c r="K39" s="96">
        <f>AL39*12</f>
        <v>0</v>
      </c>
      <c r="L39" s="95">
        <f>AL39*12</f>
        <v>0</v>
      </c>
      <c r="M39" s="104">
        <f>M102</f>
        <v>0</v>
      </c>
      <c r="N39" s="105">
        <f aca="true" t="shared" si="16" ref="N39:AL39">N102</f>
        <v>0</v>
      </c>
      <c r="O39" s="104">
        <f t="shared" si="16"/>
        <v>0</v>
      </c>
      <c r="P39" s="102">
        <f t="shared" si="16"/>
        <v>0</v>
      </c>
      <c r="Q39" s="102">
        <f t="shared" si="16"/>
        <v>0</v>
      </c>
      <c r="R39" s="102">
        <f t="shared" si="16"/>
        <v>0</v>
      </c>
      <c r="S39" s="102">
        <f t="shared" si="16"/>
        <v>0</v>
      </c>
      <c r="T39" s="102">
        <f t="shared" si="16"/>
        <v>0</v>
      </c>
      <c r="U39" s="102">
        <f t="shared" si="16"/>
        <v>0</v>
      </c>
      <c r="V39" s="102">
        <f t="shared" si="16"/>
        <v>0</v>
      </c>
      <c r="W39" s="102">
        <f t="shared" si="16"/>
        <v>0</v>
      </c>
      <c r="X39" s="102">
        <f t="shared" si="16"/>
        <v>0</v>
      </c>
      <c r="Y39" s="102">
        <f t="shared" si="16"/>
        <v>0</v>
      </c>
      <c r="Z39" s="105">
        <f t="shared" si="16"/>
        <v>0</v>
      </c>
      <c r="AA39" s="104">
        <f t="shared" si="16"/>
        <v>0</v>
      </c>
      <c r="AB39" s="102">
        <f t="shared" si="16"/>
        <v>0</v>
      </c>
      <c r="AC39" s="102">
        <f t="shared" si="16"/>
        <v>0</v>
      </c>
      <c r="AD39" s="102">
        <f t="shared" si="16"/>
        <v>0</v>
      </c>
      <c r="AE39" s="102">
        <f t="shared" si="16"/>
        <v>0</v>
      </c>
      <c r="AF39" s="102">
        <f t="shared" si="16"/>
        <v>0</v>
      </c>
      <c r="AG39" s="102">
        <f t="shared" si="16"/>
        <v>0</v>
      </c>
      <c r="AH39" s="102">
        <f t="shared" si="16"/>
        <v>0</v>
      </c>
      <c r="AI39" s="102">
        <f t="shared" si="16"/>
        <v>0</v>
      </c>
      <c r="AJ39" s="102">
        <f t="shared" si="16"/>
        <v>0</v>
      </c>
      <c r="AK39" s="102">
        <f t="shared" si="16"/>
        <v>0</v>
      </c>
      <c r="AL39" s="105">
        <f t="shared" si="16"/>
        <v>0</v>
      </c>
    </row>
    <row r="40" spans="2:38" ht="16.5">
      <c r="B40" s="164" t="s">
        <v>49</v>
      </c>
      <c r="C40" s="167" t="s">
        <v>50</v>
      </c>
      <c r="D40" s="167"/>
      <c r="E40" s="168"/>
      <c r="F40" s="236">
        <f t="shared" si="14"/>
        <v>-1</v>
      </c>
      <c r="G40" s="248">
        <v>0.1</v>
      </c>
      <c r="H40" s="250">
        <v>0.1</v>
      </c>
      <c r="I40" s="226">
        <f>SUM(O40:Z40)+SUM(O41:Z41)+SUM(O42:Z42)+SUM(O43:Z43)</f>
        <v>2520</v>
      </c>
      <c r="J40" s="225">
        <f>SUM(AA40:AL40)+SUM(AA41:AL41)+SUM(AA42:AL42)+SUM(AA43:AL43)</f>
        <v>0</v>
      </c>
      <c r="K40" s="225">
        <f>J40*(1+G40)</f>
        <v>0</v>
      </c>
      <c r="L40" s="207">
        <f>K40*(1+H40)</f>
        <v>0</v>
      </c>
      <c r="M40" s="99"/>
      <c r="N40" s="100"/>
      <c r="O40" s="99"/>
      <c r="P40" s="101"/>
      <c r="Q40" s="101">
        <v>300</v>
      </c>
      <c r="R40" s="101">
        <v>500</v>
      </c>
      <c r="S40" s="101">
        <v>500</v>
      </c>
      <c r="T40" s="101"/>
      <c r="U40" s="101"/>
      <c r="V40" s="101"/>
      <c r="W40" s="101"/>
      <c r="X40" s="101"/>
      <c r="Y40" s="101"/>
      <c r="Z40" s="100"/>
      <c r="AA40" s="99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0"/>
    </row>
    <row r="41" spans="2:38" ht="16.5">
      <c r="B41" s="164"/>
      <c r="C41" s="167" t="s">
        <v>51</v>
      </c>
      <c r="D41" s="167"/>
      <c r="E41" s="168"/>
      <c r="F41" s="236"/>
      <c r="G41" s="249"/>
      <c r="H41" s="251"/>
      <c r="I41" s="226"/>
      <c r="J41" s="225"/>
      <c r="K41" s="225"/>
      <c r="L41" s="207"/>
      <c r="M41" s="99"/>
      <c r="N41" s="100"/>
      <c r="O41" s="99"/>
      <c r="P41" s="101"/>
      <c r="Q41" s="101">
        <v>100</v>
      </c>
      <c r="R41" s="101">
        <v>100</v>
      </c>
      <c r="S41" s="101"/>
      <c r="T41" s="101"/>
      <c r="U41" s="101"/>
      <c r="V41" s="101"/>
      <c r="W41" s="101"/>
      <c r="X41" s="101"/>
      <c r="Y41" s="101"/>
      <c r="Z41" s="100"/>
      <c r="AA41" s="99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0"/>
    </row>
    <row r="42" spans="2:38" ht="16.5">
      <c r="B42" s="164"/>
      <c r="C42" s="167" t="s">
        <v>49</v>
      </c>
      <c r="D42" s="167"/>
      <c r="E42" s="168"/>
      <c r="F42" s="236"/>
      <c r="G42" s="249"/>
      <c r="H42" s="251"/>
      <c r="I42" s="226"/>
      <c r="J42" s="225"/>
      <c r="K42" s="225"/>
      <c r="L42" s="207"/>
      <c r="M42" s="99"/>
      <c r="N42" s="100"/>
      <c r="O42" s="99"/>
      <c r="P42" s="101"/>
      <c r="Q42" s="101">
        <v>200</v>
      </c>
      <c r="R42" s="101">
        <v>200</v>
      </c>
      <c r="S42" s="101">
        <v>200</v>
      </c>
      <c r="T42" s="101"/>
      <c r="U42" s="101"/>
      <c r="V42" s="101"/>
      <c r="W42" s="101"/>
      <c r="X42" s="101"/>
      <c r="Y42" s="101"/>
      <c r="Z42" s="100"/>
      <c r="AA42" s="99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0"/>
    </row>
    <row r="43" spans="2:38" ht="16.5">
      <c r="B43" s="164"/>
      <c r="C43" s="165" t="s">
        <v>52</v>
      </c>
      <c r="D43" s="165"/>
      <c r="E43" s="88">
        <v>0.2</v>
      </c>
      <c r="F43" s="236"/>
      <c r="G43" s="249"/>
      <c r="H43" s="251"/>
      <c r="I43" s="226"/>
      <c r="J43" s="225"/>
      <c r="K43" s="225"/>
      <c r="L43" s="207"/>
      <c r="M43" s="104">
        <f>SUM(M40:M42)*$E$43</f>
        <v>0</v>
      </c>
      <c r="N43" s="105">
        <f aca="true" t="shared" si="17" ref="N43:AL43">SUM(N40:N42)*$E$43</f>
        <v>0</v>
      </c>
      <c r="O43" s="104">
        <f t="shared" si="17"/>
        <v>0</v>
      </c>
      <c r="P43" s="102">
        <f t="shared" si="17"/>
        <v>0</v>
      </c>
      <c r="Q43" s="102">
        <f t="shared" si="17"/>
        <v>120</v>
      </c>
      <c r="R43" s="102">
        <f t="shared" si="17"/>
        <v>160</v>
      </c>
      <c r="S43" s="102">
        <f t="shared" si="17"/>
        <v>140</v>
      </c>
      <c r="T43" s="102">
        <f t="shared" si="17"/>
        <v>0</v>
      </c>
      <c r="U43" s="102">
        <f t="shared" si="17"/>
        <v>0</v>
      </c>
      <c r="V43" s="102">
        <f t="shared" si="17"/>
        <v>0</v>
      </c>
      <c r="W43" s="102">
        <f t="shared" si="17"/>
        <v>0</v>
      </c>
      <c r="X43" s="102">
        <f t="shared" si="17"/>
        <v>0</v>
      </c>
      <c r="Y43" s="102">
        <f t="shared" si="17"/>
        <v>0</v>
      </c>
      <c r="Z43" s="105">
        <f t="shared" si="17"/>
        <v>0</v>
      </c>
      <c r="AA43" s="104">
        <f t="shared" si="17"/>
        <v>0</v>
      </c>
      <c r="AB43" s="102">
        <f t="shared" si="17"/>
        <v>0</v>
      </c>
      <c r="AC43" s="102">
        <f t="shared" si="17"/>
        <v>0</v>
      </c>
      <c r="AD43" s="102">
        <f t="shared" si="17"/>
        <v>0</v>
      </c>
      <c r="AE43" s="102">
        <f t="shared" si="17"/>
        <v>0</v>
      </c>
      <c r="AF43" s="102">
        <f t="shared" si="17"/>
        <v>0</v>
      </c>
      <c r="AG43" s="102">
        <f t="shared" si="17"/>
        <v>0</v>
      </c>
      <c r="AH43" s="102">
        <f t="shared" si="17"/>
        <v>0</v>
      </c>
      <c r="AI43" s="102">
        <f t="shared" si="17"/>
        <v>0</v>
      </c>
      <c r="AJ43" s="102">
        <f t="shared" si="17"/>
        <v>0</v>
      </c>
      <c r="AK43" s="102">
        <f t="shared" si="17"/>
        <v>0</v>
      </c>
      <c r="AL43" s="105">
        <f t="shared" si="17"/>
        <v>0</v>
      </c>
    </row>
    <row r="44" spans="2:38" ht="16.5">
      <c r="B44" s="172" t="s">
        <v>53</v>
      </c>
      <c r="C44" s="173"/>
      <c r="D44" s="173"/>
      <c r="E44" s="174"/>
      <c r="F44" s="30">
        <f aca="true" t="shared" si="18" ref="F44:H45">IF(I44=0,0,(J44-I44)/I44)</f>
        <v>-0.8951241544935774</v>
      </c>
      <c r="G44" s="31">
        <f t="shared" si="18"/>
        <v>-0.08235294117647059</v>
      </c>
      <c r="H44" s="32">
        <f t="shared" si="18"/>
        <v>0.10000000000000012</v>
      </c>
      <c r="I44" s="110">
        <f>SUM(I21:I43)</f>
        <v>68080.5</v>
      </c>
      <c r="J44" s="111">
        <f aca="true" t="shared" si="19" ref="J44:AL44">SUM(J21:J43)</f>
        <v>7140</v>
      </c>
      <c r="K44" s="111">
        <f t="shared" si="19"/>
        <v>6552</v>
      </c>
      <c r="L44" s="112">
        <f t="shared" si="19"/>
        <v>7207.200000000001</v>
      </c>
      <c r="M44" s="110">
        <f t="shared" si="19"/>
        <v>595</v>
      </c>
      <c r="N44" s="113">
        <f t="shared" si="19"/>
        <v>1428</v>
      </c>
      <c r="O44" s="110">
        <f t="shared" si="19"/>
        <v>1428</v>
      </c>
      <c r="P44" s="111">
        <f t="shared" si="19"/>
        <v>1428</v>
      </c>
      <c r="Q44" s="111">
        <f t="shared" si="19"/>
        <v>4060.5</v>
      </c>
      <c r="R44" s="111">
        <f t="shared" si="19"/>
        <v>6213</v>
      </c>
      <c r="S44" s="111">
        <f t="shared" si="19"/>
        <v>6093</v>
      </c>
      <c r="T44" s="111">
        <f t="shared" si="19"/>
        <v>6885</v>
      </c>
      <c r="U44" s="111">
        <f t="shared" si="19"/>
        <v>6885</v>
      </c>
      <c r="V44" s="111">
        <f t="shared" si="19"/>
        <v>6885</v>
      </c>
      <c r="W44" s="111">
        <f t="shared" si="19"/>
        <v>6885</v>
      </c>
      <c r="X44" s="111">
        <f t="shared" si="19"/>
        <v>6885</v>
      </c>
      <c r="Y44" s="111">
        <f t="shared" si="19"/>
        <v>6885</v>
      </c>
      <c r="Z44" s="113">
        <f t="shared" si="19"/>
        <v>7548</v>
      </c>
      <c r="AA44" s="110">
        <f t="shared" si="19"/>
        <v>595</v>
      </c>
      <c r="AB44" s="111">
        <f t="shared" si="19"/>
        <v>595</v>
      </c>
      <c r="AC44" s="111">
        <f t="shared" si="19"/>
        <v>595</v>
      </c>
      <c r="AD44" s="111">
        <f t="shared" si="19"/>
        <v>595</v>
      </c>
      <c r="AE44" s="111">
        <f t="shared" si="19"/>
        <v>595</v>
      </c>
      <c r="AF44" s="111">
        <f t="shared" si="19"/>
        <v>595</v>
      </c>
      <c r="AG44" s="111">
        <f t="shared" si="19"/>
        <v>595</v>
      </c>
      <c r="AH44" s="111">
        <f t="shared" si="19"/>
        <v>595</v>
      </c>
      <c r="AI44" s="111">
        <f t="shared" si="19"/>
        <v>595</v>
      </c>
      <c r="AJ44" s="111">
        <f t="shared" si="19"/>
        <v>595</v>
      </c>
      <c r="AK44" s="111">
        <f t="shared" si="19"/>
        <v>595</v>
      </c>
      <c r="AL44" s="113">
        <f t="shared" si="19"/>
        <v>595</v>
      </c>
    </row>
    <row r="45" spans="2:38" ht="17.25" thickBot="1">
      <c r="B45" s="195" t="s">
        <v>54</v>
      </c>
      <c r="C45" s="196"/>
      <c r="D45" s="196"/>
      <c r="E45" s="197"/>
      <c r="F45" s="36">
        <f t="shared" si="18"/>
        <v>-1.0356897035205344</v>
      </c>
      <c r="G45" s="37">
        <f t="shared" si="18"/>
        <v>1.6879999999999997</v>
      </c>
      <c r="H45" s="38">
        <f t="shared" si="18"/>
        <v>0.8346428571428572</v>
      </c>
      <c r="I45" s="106">
        <f aca="true" t="shared" si="20" ref="I45:AL45">I20-I44</f>
        <v>-58840.5</v>
      </c>
      <c r="J45" s="107">
        <f t="shared" si="20"/>
        <v>2100</v>
      </c>
      <c r="K45" s="107">
        <f t="shared" si="20"/>
        <v>5644.799999999999</v>
      </c>
      <c r="L45" s="108">
        <f t="shared" si="20"/>
        <v>10356.192</v>
      </c>
      <c r="M45" s="106">
        <f t="shared" si="20"/>
        <v>175</v>
      </c>
      <c r="N45" s="109">
        <f t="shared" si="20"/>
        <v>-658</v>
      </c>
      <c r="O45" s="106">
        <f t="shared" si="20"/>
        <v>-658</v>
      </c>
      <c r="P45" s="107">
        <f t="shared" si="20"/>
        <v>-658</v>
      </c>
      <c r="Q45" s="107">
        <f t="shared" si="20"/>
        <v>-3290.5</v>
      </c>
      <c r="R45" s="107">
        <f t="shared" si="20"/>
        <v>-5443</v>
      </c>
      <c r="S45" s="107">
        <f t="shared" si="20"/>
        <v>-5323</v>
      </c>
      <c r="T45" s="107">
        <f t="shared" si="20"/>
        <v>-6115</v>
      </c>
      <c r="U45" s="107">
        <f t="shared" si="20"/>
        <v>-6115</v>
      </c>
      <c r="V45" s="107">
        <f t="shared" si="20"/>
        <v>-6115</v>
      </c>
      <c r="W45" s="107">
        <f t="shared" si="20"/>
        <v>-6115</v>
      </c>
      <c r="X45" s="107">
        <f t="shared" si="20"/>
        <v>-6115</v>
      </c>
      <c r="Y45" s="107">
        <f t="shared" si="20"/>
        <v>-6115</v>
      </c>
      <c r="Z45" s="109">
        <f t="shared" si="20"/>
        <v>-6778</v>
      </c>
      <c r="AA45" s="106">
        <f t="shared" si="20"/>
        <v>175</v>
      </c>
      <c r="AB45" s="107">
        <f t="shared" si="20"/>
        <v>175</v>
      </c>
      <c r="AC45" s="107">
        <f t="shared" si="20"/>
        <v>175</v>
      </c>
      <c r="AD45" s="107">
        <f t="shared" si="20"/>
        <v>175</v>
      </c>
      <c r="AE45" s="107">
        <f t="shared" si="20"/>
        <v>175</v>
      </c>
      <c r="AF45" s="107">
        <f t="shared" si="20"/>
        <v>175</v>
      </c>
      <c r="AG45" s="107">
        <f t="shared" si="20"/>
        <v>175</v>
      </c>
      <c r="AH45" s="107">
        <f t="shared" si="20"/>
        <v>175</v>
      </c>
      <c r="AI45" s="107">
        <f t="shared" si="20"/>
        <v>175</v>
      </c>
      <c r="AJ45" s="107">
        <f t="shared" si="20"/>
        <v>175</v>
      </c>
      <c r="AK45" s="107">
        <f t="shared" si="20"/>
        <v>175</v>
      </c>
      <c r="AL45" s="109">
        <f t="shared" si="20"/>
        <v>175</v>
      </c>
    </row>
    <row r="46" spans="2:38" ht="17.25" thickTop="1">
      <c r="B46" s="192" t="s">
        <v>55</v>
      </c>
      <c r="C46" s="212"/>
      <c r="D46" s="212"/>
      <c r="E46" s="231"/>
      <c r="F46" s="255"/>
      <c r="G46" s="256"/>
      <c r="H46" s="257"/>
      <c r="I46" s="40">
        <f>SUM(O46:Z46)</f>
        <v>0</v>
      </c>
      <c r="J46" s="41">
        <f>SUM(AA46:AL46)</f>
        <v>0</v>
      </c>
      <c r="K46" s="41">
        <f>J46</f>
        <v>0</v>
      </c>
      <c r="L46" s="51">
        <f>K46</f>
        <v>0</v>
      </c>
      <c r="M46" s="114"/>
      <c r="N46" s="115"/>
      <c r="O46" s="114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5"/>
    </row>
    <row r="47" spans="2:38" ht="16.5">
      <c r="B47" s="164" t="s">
        <v>56</v>
      </c>
      <c r="C47" s="165"/>
      <c r="D47" s="165"/>
      <c r="E47" s="59">
        <v>0.02</v>
      </c>
      <c r="F47" s="258"/>
      <c r="G47" s="259"/>
      <c r="H47" s="260"/>
      <c r="I47" s="97">
        <f>SUM(O47:Z47)</f>
        <v>275</v>
      </c>
      <c r="J47" s="96">
        <f>SUM(AA47:AL47)</f>
        <v>300</v>
      </c>
      <c r="K47" s="96">
        <f>J47</f>
        <v>300</v>
      </c>
      <c r="L47" s="95">
        <f>K47</f>
        <v>300</v>
      </c>
      <c r="M47" s="104">
        <f>L82*$E$47/12</f>
        <v>0</v>
      </c>
      <c r="N47" s="105">
        <f aca="true" t="shared" si="21" ref="N47:AL47">M82*$E$47/12</f>
        <v>0</v>
      </c>
      <c r="O47" s="104">
        <f t="shared" si="21"/>
        <v>0</v>
      </c>
      <c r="P47" s="102">
        <f t="shared" si="21"/>
        <v>25</v>
      </c>
      <c r="Q47" s="102">
        <f t="shared" si="21"/>
        <v>25</v>
      </c>
      <c r="R47" s="102">
        <f t="shared" si="21"/>
        <v>25</v>
      </c>
      <c r="S47" s="102">
        <f t="shared" si="21"/>
        <v>25</v>
      </c>
      <c r="T47" s="102">
        <f t="shared" si="21"/>
        <v>25</v>
      </c>
      <c r="U47" s="102">
        <f t="shared" si="21"/>
        <v>25</v>
      </c>
      <c r="V47" s="102">
        <f t="shared" si="21"/>
        <v>25</v>
      </c>
      <c r="W47" s="102">
        <f t="shared" si="21"/>
        <v>25</v>
      </c>
      <c r="X47" s="102">
        <f t="shared" si="21"/>
        <v>25</v>
      </c>
      <c r="Y47" s="102">
        <f t="shared" si="21"/>
        <v>25</v>
      </c>
      <c r="Z47" s="105">
        <f t="shared" si="21"/>
        <v>25</v>
      </c>
      <c r="AA47" s="104">
        <f t="shared" si="21"/>
        <v>25</v>
      </c>
      <c r="AB47" s="102">
        <f t="shared" si="21"/>
        <v>25</v>
      </c>
      <c r="AC47" s="102">
        <f t="shared" si="21"/>
        <v>25</v>
      </c>
      <c r="AD47" s="102">
        <f t="shared" si="21"/>
        <v>25</v>
      </c>
      <c r="AE47" s="102">
        <f t="shared" si="21"/>
        <v>25</v>
      </c>
      <c r="AF47" s="102">
        <f t="shared" si="21"/>
        <v>25</v>
      </c>
      <c r="AG47" s="102">
        <f t="shared" si="21"/>
        <v>25</v>
      </c>
      <c r="AH47" s="102">
        <f t="shared" si="21"/>
        <v>25</v>
      </c>
      <c r="AI47" s="102">
        <f t="shared" si="21"/>
        <v>25</v>
      </c>
      <c r="AJ47" s="102">
        <f t="shared" si="21"/>
        <v>25</v>
      </c>
      <c r="AK47" s="102">
        <f t="shared" si="21"/>
        <v>25</v>
      </c>
      <c r="AL47" s="105">
        <f t="shared" si="21"/>
        <v>25</v>
      </c>
    </row>
    <row r="48" spans="2:38" ht="17.25" thickBot="1">
      <c r="B48" s="169" t="s">
        <v>57</v>
      </c>
      <c r="C48" s="170"/>
      <c r="D48" s="170"/>
      <c r="E48" s="171"/>
      <c r="F48" s="33">
        <f>IF(I48=0,0,(J48-I48)/I48)</f>
        <v>-1.0304488670484053</v>
      </c>
      <c r="G48" s="34">
        <f>IF(J48=0,0,(K48-J48)/J48)</f>
        <v>1.969333333333333</v>
      </c>
      <c r="H48" s="35">
        <f>IF(K48=0,0,(L48-K48)/K48)</f>
        <v>0.881490794791199</v>
      </c>
      <c r="I48" s="117">
        <f>I45-I46-I47</f>
        <v>-59115.5</v>
      </c>
      <c r="J48" s="118">
        <f aca="true" t="shared" si="22" ref="J48:AL48">J45-J46-J47</f>
        <v>1800</v>
      </c>
      <c r="K48" s="118">
        <f t="shared" si="22"/>
        <v>5344.799999999999</v>
      </c>
      <c r="L48" s="119">
        <f t="shared" si="22"/>
        <v>10056.192</v>
      </c>
      <c r="M48" s="117">
        <f t="shared" si="22"/>
        <v>175</v>
      </c>
      <c r="N48" s="120">
        <f t="shared" si="22"/>
        <v>-658</v>
      </c>
      <c r="O48" s="117">
        <f t="shared" si="22"/>
        <v>-658</v>
      </c>
      <c r="P48" s="118">
        <f t="shared" si="22"/>
        <v>-683</v>
      </c>
      <c r="Q48" s="118">
        <f t="shared" si="22"/>
        <v>-3315.5</v>
      </c>
      <c r="R48" s="118">
        <f t="shared" si="22"/>
        <v>-5468</v>
      </c>
      <c r="S48" s="118">
        <f t="shared" si="22"/>
        <v>-5348</v>
      </c>
      <c r="T48" s="118">
        <f t="shared" si="22"/>
        <v>-6140</v>
      </c>
      <c r="U48" s="118">
        <f t="shared" si="22"/>
        <v>-6140</v>
      </c>
      <c r="V48" s="118">
        <f t="shared" si="22"/>
        <v>-6140</v>
      </c>
      <c r="W48" s="118">
        <f t="shared" si="22"/>
        <v>-6140</v>
      </c>
      <c r="X48" s="118">
        <f t="shared" si="22"/>
        <v>-6140</v>
      </c>
      <c r="Y48" s="118">
        <f t="shared" si="22"/>
        <v>-6140</v>
      </c>
      <c r="Z48" s="120">
        <f t="shared" si="22"/>
        <v>-6803</v>
      </c>
      <c r="AA48" s="117">
        <f t="shared" si="22"/>
        <v>150</v>
      </c>
      <c r="AB48" s="118">
        <f t="shared" si="22"/>
        <v>150</v>
      </c>
      <c r="AC48" s="118">
        <f t="shared" si="22"/>
        <v>150</v>
      </c>
      <c r="AD48" s="118">
        <f t="shared" si="22"/>
        <v>150</v>
      </c>
      <c r="AE48" s="118">
        <f t="shared" si="22"/>
        <v>150</v>
      </c>
      <c r="AF48" s="118">
        <f t="shared" si="22"/>
        <v>150</v>
      </c>
      <c r="AG48" s="118">
        <f t="shared" si="22"/>
        <v>150</v>
      </c>
      <c r="AH48" s="118">
        <f t="shared" si="22"/>
        <v>150</v>
      </c>
      <c r="AI48" s="118">
        <f t="shared" si="22"/>
        <v>150</v>
      </c>
      <c r="AJ48" s="118">
        <f t="shared" si="22"/>
        <v>150</v>
      </c>
      <c r="AK48" s="118">
        <f t="shared" si="22"/>
        <v>150</v>
      </c>
      <c r="AL48" s="120">
        <f t="shared" si="22"/>
        <v>150</v>
      </c>
    </row>
    <row r="49" spans="15:16" ht="16.5">
      <c r="O49" s="27"/>
      <c r="P49" s="27"/>
    </row>
    <row r="50" spans="5:16" ht="17.25" thickBot="1">
      <c r="E50" s="24"/>
      <c r="F50" s="24"/>
      <c r="G50" s="24"/>
      <c r="H50" s="24"/>
      <c r="I50" s="24"/>
      <c r="J50" s="279" t="s">
        <v>58</v>
      </c>
      <c r="K50" s="279"/>
      <c r="L50" s="279"/>
      <c r="O50" s="224" t="s">
        <v>59</v>
      </c>
      <c r="P50" s="224"/>
    </row>
    <row r="51" spans="5:38" ht="16.5">
      <c r="E51" s="25"/>
      <c r="F51" s="25"/>
      <c r="G51" s="25"/>
      <c r="H51" s="25"/>
      <c r="I51" s="25"/>
      <c r="J51" s="183" t="s">
        <v>60</v>
      </c>
      <c r="K51" s="184"/>
      <c r="L51" s="213"/>
      <c r="M51" s="246" t="s">
        <v>8</v>
      </c>
      <c r="N51" s="247"/>
      <c r="O51" s="183" t="s">
        <v>9</v>
      </c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5"/>
      <c r="AA51" s="183" t="s">
        <v>10</v>
      </c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5"/>
    </row>
    <row r="52" spans="5:38" ht="17.25" thickBot="1">
      <c r="E52" s="25"/>
      <c r="F52" s="25"/>
      <c r="G52" s="25"/>
      <c r="H52" s="25"/>
      <c r="I52" s="25"/>
      <c r="J52" s="186"/>
      <c r="K52" s="187"/>
      <c r="L52" s="280"/>
      <c r="M52" s="14">
        <f>DATE(YEAR(N52),MONTH(N52)-1,1)</f>
        <v>44228</v>
      </c>
      <c r="N52" s="7">
        <f>DATE(YEAR(O52),MONTH(O52)-1,1)</f>
        <v>44256</v>
      </c>
      <c r="O52" s="14">
        <f>DATE($L$2,$N$2,1)</f>
        <v>44287</v>
      </c>
      <c r="P52" s="6">
        <f aca="true" t="shared" si="23" ref="P52:AL52">DATE(YEAR(O52),MONTH(O52)+1,1)</f>
        <v>44317</v>
      </c>
      <c r="Q52" s="6">
        <f t="shared" si="23"/>
        <v>44348</v>
      </c>
      <c r="R52" s="6">
        <f t="shared" si="23"/>
        <v>44378</v>
      </c>
      <c r="S52" s="6">
        <f t="shared" si="23"/>
        <v>44409</v>
      </c>
      <c r="T52" s="6">
        <f t="shared" si="23"/>
        <v>44440</v>
      </c>
      <c r="U52" s="6">
        <f t="shared" si="23"/>
        <v>44470</v>
      </c>
      <c r="V52" s="6">
        <f t="shared" si="23"/>
        <v>44501</v>
      </c>
      <c r="W52" s="6">
        <f t="shared" si="23"/>
        <v>44531</v>
      </c>
      <c r="X52" s="6">
        <f t="shared" si="23"/>
        <v>44562</v>
      </c>
      <c r="Y52" s="6">
        <f t="shared" si="23"/>
        <v>44593</v>
      </c>
      <c r="Z52" s="7">
        <f t="shared" si="23"/>
        <v>44621</v>
      </c>
      <c r="AA52" s="14">
        <f t="shared" si="23"/>
        <v>44652</v>
      </c>
      <c r="AB52" s="6">
        <f t="shared" si="23"/>
        <v>44682</v>
      </c>
      <c r="AC52" s="6">
        <f t="shared" si="23"/>
        <v>44713</v>
      </c>
      <c r="AD52" s="6">
        <f t="shared" si="23"/>
        <v>44743</v>
      </c>
      <c r="AE52" s="6">
        <f t="shared" si="23"/>
        <v>44774</v>
      </c>
      <c r="AF52" s="6">
        <f t="shared" si="23"/>
        <v>44805</v>
      </c>
      <c r="AG52" s="6">
        <f t="shared" si="23"/>
        <v>44835</v>
      </c>
      <c r="AH52" s="6">
        <f t="shared" si="23"/>
        <v>44866</v>
      </c>
      <c r="AI52" s="6">
        <f t="shared" si="23"/>
        <v>44896</v>
      </c>
      <c r="AJ52" s="6">
        <f t="shared" si="23"/>
        <v>44927</v>
      </c>
      <c r="AK52" s="6">
        <f t="shared" si="23"/>
        <v>44958</v>
      </c>
      <c r="AL52" s="7">
        <f t="shared" si="23"/>
        <v>44986</v>
      </c>
    </row>
    <row r="53" spans="5:38" ht="16.5">
      <c r="E53" s="25"/>
      <c r="F53" s="25"/>
      <c r="G53" s="25"/>
      <c r="H53" s="25"/>
      <c r="I53" s="25"/>
      <c r="J53" s="261"/>
      <c r="K53" s="198"/>
      <c r="L53" s="262"/>
      <c r="M53" s="121"/>
      <c r="N53" s="122"/>
      <c r="O53" s="121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2"/>
      <c r="AA53" s="124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2"/>
    </row>
    <row r="54" spans="5:38" ht="17.25" thickBot="1">
      <c r="E54" s="25"/>
      <c r="F54" s="25"/>
      <c r="G54" s="25"/>
      <c r="H54" s="25"/>
      <c r="I54" s="25"/>
      <c r="J54" s="281" t="s">
        <v>61</v>
      </c>
      <c r="K54" s="282"/>
      <c r="L54" s="283"/>
      <c r="M54" s="125">
        <v>5000</v>
      </c>
      <c r="N54" s="126">
        <f aca="true" t="shared" si="24" ref="N54:AL54">M80</f>
        <v>4955</v>
      </c>
      <c r="O54" s="127">
        <f t="shared" si="24"/>
        <v>9297</v>
      </c>
      <c r="P54" s="128">
        <f t="shared" si="24"/>
        <v>23639</v>
      </c>
      <c r="Q54" s="128">
        <f t="shared" si="24"/>
        <v>22956</v>
      </c>
      <c r="R54" s="128">
        <f t="shared" si="24"/>
        <v>19640.5</v>
      </c>
      <c r="S54" s="128">
        <f t="shared" si="24"/>
        <v>14172.5</v>
      </c>
      <c r="T54" s="128">
        <f t="shared" si="24"/>
        <v>8824.5</v>
      </c>
      <c r="U54" s="128">
        <f t="shared" si="24"/>
        <v>2684.5</v>
      </c>
      <c r="V54" s="128">
        <f t="shared" si="24"/>
        <v>-3455.5</v>
      </c>
      <c r="W54" s="128">
        <f t="shared" si="24"/>
        <v>-14595.5</v>
      </c>
      <c r="X54" s="128">
        <f t="shared" si="24"/>
        <v>-20735.5</v>
      </c>
      <c r="Y54" s="128">
        <f t="shared" si="24"/>
        <v>-26875.5</v>
      </c>
      <c r="Z54" s="126">
        <f t="shared" si="24"/>
        <v>-33015.5</v>
      </c>
      <c r="AA54" s="129">
        <f t="shared" si="24"/>
        <v>-39818.5</v>
      </c>
      <c r="AB54" s="128">
        <f t="shared" si="24"/>
        <v>-39668.5</v>
      </c>
      <c r="AC54" s="128">
        <f t="shared" si="24"/>
        <v>-39518.5</v>
      </c>
      <c r="AD54" s="128">
        <f t="shared" si="24"/>
        <v>-39368.5</v>
      </c>
      <c r="AE54" s="128">
        <f t="shared" si="24"/>
        <v>-39218.5</v>
      </c>
      <c r="AF54" s="128">
        <f t="shared" si="24"/>
        <v>-39068.5</v>
      </c>
      <c r="AG54" s="128">
        <f t="shared" si="24"/>
        <v>-38918.5</v>
      </c>
      <c r="AH54" s="128">
        <f t="shared" si="24"/>
        <v>-38768.5</v>
      </c>
      <c r="AI54" s="128">
        <f t="shared" si="24"/>
        <v>-38618.5</v>
      </c>
      <c r="AJ54" s="128">
        <f t="shared" si="24"/>
        <v>-38468.5</v>
      </c>
      <c r="AK54" s="128">
        <f t="shared" si="24"/>
        <v>-38318.5</v>
      </c>
      <c r="AL54" s="126">
        <f t="shared" si="24"/>
        <v>-38168.5</v>
      </c>
    </row>
    <row r="55" spans="5:38" ht="17.25" thickTop="1">
      <c r="E55" s="25"/>
      <c r="F55" s="25"/>
      <c r="G55" s="25"/>
      <c r="H55" s="25"/>
      <c r="I55" s="25"/>
      <c r="J55" s="261"/>
      <c r="K55" s="198"/>
      <c r="L55" s="262"/>
      <c r="M55" s="121"/>
      <c r="N55" s="122"/>
      <c r="O55" s="121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2"/>
      <c r="AA55" s="124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2"/>
    </row>
    <row r="56" spans="5:38" ht="16.5">
      <c r="E56" s="25"/>
      <c r="F56" s="25"/>
      <c r="G56" s="25"/>
      <c r="H56" s="25"/>
      <c r="I56" s="25"/>
      <c r="J56" s="164" t="s">
        <v>63</v>
      </c>
      <c r="K56" s="167" t="s">
        <v>99</v>
      </c>
      <c r="L56" s="252"/>
      <c r="M56" s="104">
        <f>M10</f>
        <v>880</v>
      </c>
      <c r="N56" s="105">
        <f>N10</f>
        <v>880</v>
      </c>
      <c r="O56" s="104">
        <f aca="true" t="shared" si="25" ref="O56:AL56">O10</f>
        <v>880</v>
      </c>
      <c r="P56" s="102">
        <f t="shared" si="25"/>
        <v>880</v>
      </c>
      <c r="Q56" s="102">
        <f t="shared" si="25"/>
        <v>880</v>
      </c>
      <c r="R56" s="102">
        <f t="shared" si="25"/>
        <v>880</v>
      </c>
      <c r="S56" s="102">
        <f t="shared" si="25"/>
        <v>880</v>
      </c>
      <c r="T56" s="102">
        <f t="shared" si="25"/>
        <v>880</v>
      </c>
      <c r="U56" s="102">
        <f t="shared" si="25"/>
        <v>880</v>
      </c>
      <c r="V56" s="102">
        <f t="shared" si="25"/>
        <v>880</v>
      </c>
      <c r="W56" s="102">
        <f t="shared" si="25"/>
        <v>880</v>
      </c>
      <c r="X56" s="102">
        <f t="shared" si="25"/>
        <v>880</v>
      </c>
      <c r="Y56" s="102">
        <f t="shared" si="25"/>
        <v>880</v>
      </c>
      <c r="Z56" s="105">
        <f t="shared" si="25"/>
        <v>880</v>
      </c>
      <c r="AA56" s="130">
        <f t="shared" si="25"/>
        <v>880</v>
      </c>
      <c r="AB56" s="102">
        <f t="shared" si="25"/>
        <v>880</v>
      </c>
      <c r="AC56" s="102">
        <f t="shared" si="25"/>
        <v>880</v>
      </c>
      <c r="AD56" s="102">
        <f t="shared" si="25"/>
        <v>880</v>
      </c>
      <c r="AE56" s="102">
        <f t="shared" si="25"/>
        <v>880</v>
      </c>
      <c r="AF56" s="102">
        <f t="shared" si="25"/>
        <v>880</v>
      </c>
      <c r="AG56" s="102">
        <f t="shared" si="25"/>
        <v>880</v>
      </c>
      <c r="AH56" s="102">
        <f t="shared" si="25"/>
        <v>880</v>
      </c>
      <c r="AI56" s="102">
        <f t="shared" si="25"/>
        <v>880</v>
      </c>
      <c r="AJ56" s="102">
        <f t="shared" si="25"/>
        <v>880</v>
      </c>
      <c r="AK56" s="102">
        <f t="shared" si="25"/>
        <v>880</v>
      </c>
      <c r="AL56" s="105">
        <f t="shared" si="25"/>
        <v>880</v>
      </c>
    </row>
    <row r="57" spans="5:38" ht="16.5">
      <c r="E57" s="25"/>
      <c r="F57" s="25"/>
      <c r="G57" s="25"/>
      <c r="H57" s="25"/>
      <c r="I57" s="25"/>
      <c r="J57" s="164"/>
      <c r="K57" s="165" t="s">
        <v>18</v>
      </c>
      <c r="L57" s="253"/>
      <c r="M57" s="104">
        <v>0</v>
      </c>
      <c r="N57" s="105">
        <f>M11</f>
        <v>220</v>
      </c>
      <c r="O57" s="104">
        <f aca="true" t="shared" si="26" ref="O57:AL57">N11</f>
        <v>220</v>
      </c>
      <c r="P57" s="102">
        <f t="shared" si="26"/>
        <v>220</v>
      </c>
      <c r="Q57" s="102">
        <f t="shared" si="26"/>
        <v>220</v>
      </c>
      <c r="R57" s="102">
        <f t="shared" si="26"/>
        <v>220</v>
      </c>
      <c r="S57" s="102">
        <f t="shared" si="26"/>
        <v>220</v>
      </c>
      <c r="T57" s="102">
        <f t="shared" si="26"/>
        <v>220</v>
      </c>
      <c r="U57" s="102">
        <f t="shared" si="26"/>
        <v>220</v>
      </c>
      <c r="V57" s="102">
        <f t="shared" si="26"/>
        <v>220</v>
      </c>
      <c r="W57" s="102">
        <f t="shared" si="26"/>
        <v>220</v>
      </c>
      <c r="X57" s="102">
        <f t="shared" si="26"/>
        <v>220</v>
      </c>
      <c r="Y57" s="102">
        <f t="shared" si="26"/>
        <v>220</v>
      </c>
      <c r="Z57" s="105">
        <f t="shared" si="26"/>
        <v>220</v>
      </c>
      <c r="AA57" s="130">
        <f t="shared" si="26"/>
        <v>220</v>
      </c>
      <c r="AB57" s="102">
        <f t="shared" si="26"/>
        <v>220</v>
      </c>
      <c r="AC57" s="102">
        <f t="shared" si="26"/>
        <v>220</v>
      </c>
      <c r="AD57" s="102">
        <f t="shared" si="26"/>
        <v>220</v>
      </c>
      <c r="AE57" s="102">
        <f t="shared" si="26"/>
        <v>220</v>
      </c>
      <c r="AF57" s="102">
        <f t="shared" si="26"/>
        <v>220</v>
      </c>
      <c r="AG57" s="102">
        <f t="shared" si="26"/>
        <v>220</v>
      </c>
      <c r="AH57" s="102">
        <f t="shared" si="26"/>
        <v>220</v>
      </c>
      <c r="AI57" s="102">
        <f t="shared" si="26"/>
        <v>220</v>
      </c>
      <c r="AJ57" s="102">
        <f t="shared" si="26"/>
        <v>220</v>
      </c>
      <c r="AK57" s="102">
        <f t="shared" si="26"/>
        <v>220</v>
      </c>
      <c r="AL57" s="105">
        <f t="shared" si="26"/>
        <v>220</v>
      </c>
    </row>
    <row r="58" spans="5:38" ht="17.25" thickBot="1">
      <c r="E58" s="25"/>
      <c r="F58" s="25"/>
      <c r="G58" s="25"/>
      <c r="H58" s="25"/>
      <c r="I58" s="25"/>
      <c r="J58" s="195" t="s">
        <v>64</v>
      </c>
      <c r="K58" s="196"/>
      <c r="L58" s="254"/>
      <c r="M58" s="127">
        <f aca="true" t="shared" si="27" ref="M58:AL58">SUM(M56:M57)</f>
        <v>880</v>
      </c>
      <c r="N58" s="126">
        <f t="shared" si="27"/>
        <v>1100</v>
      </c>
      <c r="O58" s="127">
        <f t="shared" si="27"/>
        <v>1100</v>
      </c>
      <c r="P58" s="128">
        <f t="shared" si="27"/>
        <v>1100</v>
      </c>
      <c r="Q58" s="128">
        <f t="shared" si="27"/>
        <v>1100</v>
      </c>
      <c r="R58" s="128">
        <f t="shared" si="27"/>
        <v>1100</v>
      </c>
      <c r="S58" s="128">
        <f t="shared" si="27"/>
        <v>1100</v>
      </c>
      <c r="T58" s="128">
        <f t="shared" si="27"/>
        <v>1100</v>
      </c>
      <c r="U58" s="128">
        <f t="shared" si="27"/>
        <v>1100</v>
      </c>
      <c r="V58" s="128">
        <f t="shared" si="27"/>
        <v>1100</v>
      </c>
      <c r="W58" s="128">
        <f t="shared" si="27"/>
        <v>1100</v>
      </c>
      <c r="X58" s="128">
        <f t="shared" si="27"/>
        <v>1100</v>
      </c>
      <c r="Y58" s="128">
        <f t="shared" si="27"/>
        <v>1100</v>
      </c>
      <c r="Z58" s="126">
        <f t="shared" si="27"/>
        <v>1100</v>
      </c>
      <c r="AA58" s="129">
        <f t="shared" si="27"/>
        <v>1100</v>
      </c>
      <c r="AB58" s="128">
        <f t="shared" si="27"/>
        <v>1100</v>
      </c>
      <c r="AC58" s="128">
        <f t="shared" si="27"/>
        <v>1100</v>
      </c>
      <c r="AD58" s="128">
        <f t="shared" si="27"/>
        <v>1100</v>
      </c>
      <c r="AE58" s="128">
        <f t="shared" si="27"/>
        <v>1100</v>
      </c>
      <c r="AF58" s="128">
        <f t="shared" si="27"/>
        <v>1100</v>
      </c>
      <c r="AG58" s="128">
        <f t="shared" si="27"/>
        <v>1100</v>
      </c>
      <c r="AH58" s="128">
        <f t="shared" si="27"/>
        <v>1100</v>
      </c>
      <c r="AI58" s="128">
        <f t="shared" si="27"/>
        <v>1100</v>
      </c>
      <c r="AJ58" s="128">
        <f t="shared" si="27"/>
        <v>1100</v>
      </c>
      <c r="AK58" s="128">
        <f t="shared" si="27"/>
        <v>1100</v>
      </c>
      <c r="AL58" s="126">
        <f t="shared" si="27"/>
        <v>1100</v>
      </c>
    </row>
    <row r="59" spans="5:38" ht="17.25" thickTop="1">
      <c r="E59" s="25"/>
      <c r="F59" s="25"/>
      <c r="G59" s="25"/>
      <c r="H59" s="25"/>
      <c r="I59" s="25"/>
      <c r="J59" s="261"/>
      <c r="K59" s="198"/>
      <c r="L59" s="262"/>
      <c r="M59" s="121"/>
      <c r="N59" s="122"/>
      <c r="O59" s="121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2"/>
      <c r="AA59" s="124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2"/>
    </row>
    <row r="60" spans="5:38" ht="16.5">
      <c r="E60" s="25"/>
      <c r="F60" s="25"/>
      <c r="G60" s="25"/>
      <c r="H60" s="25"/>
      <c r="I60" s="25"/>
      <c r="J60" s="164" t="s">
        <v>65</v>
      </c>
      <c r="K60" s="79" t="s">
        <v>21</v>
      </c>
      <c r="L60" s="90" t="str">
        <f>E14</f>
        <v>現金</v>
      </c>
      <c r="M60" s="104">
        <f>IF($E$14="現金",M13,IF($E$14="当月末",M13,IF($E$14="翌月末",0,0)))</f>
        <v>0</v>
      </c>
      <c r="N60" s="105">
        <f>IF($E$14="現金",N13,IF($E$14="当月末",N13,IF($E$14="翌月末",M13,0)))</f>
        <v>0</v>
      </c>
      <c r="O60" s="104">
        <f>IF($E$14="現金",O13,IF($E$14="当月末",O13,IF($E$14="翌月末",N13,M13)))</f>
        <v>0</v>
      </c>
      <c r="P60" s="102">
        <f aca="true" t="shared" si="28" ref="P60:AL60">IF($E$14="現金",P13,IF($E$14="当月末",P13,IF($E$14="翌月末",O13,N13)))</f>
        <v>0</v>
      </c>
      <c r="Q60" s="102">
        <f t="shared" si="28"/>
        <v>0</v>
      </c>
      <c r="R60" s="102">
        <f t="shared" si="28"/>
        <v>0</v>
      </c>
      <c r="S60" s="102">
        <f t="shared" si="28"/>
        <v>0</v>
      </c>
      <c r="T60" s="102">
        <f t="shared" si="28"/>
        <v>0</v>
      </c>
      <c r="U60" s="102">
        <f t="shared" si="28"/>
        <v>0</v>
      </c>
      <c r="V60" s="102">
        <f t="shared" si="28"/>
        <v>0</v>
      </c>
      <c r="W60" s="102">
        <f t="shared" si="28"/>
        <v>0</v>
      </c>
      <c r="X60" s="102">
        <f t="shared" si="28"/>
        <v>0</v>
      </c>
      <c r="Y60" s="102">
        <f t="shared" si="28"/>
        <v>0</v>
      </c>
      <c r="Z60" s="105">
        <f t="shared" si="28"/>
        <v>0</v>
      </c>
      <c r="AA60" s="130">
        <f t="shared" si="28"/>
        <v>0</v>
      </c>
      <c r="AB60" s="102">
        <f t="shared" si="28"/>
        <v>0</v>
      </c>
      <c r="AC60" s="102">
        <f t="shared" si="28"/>
        <v>0</v>
      </c>
      <c r="AD60" s="102">
        <f t="shared" si="28"/>
        <v>0</v>
      </c>
      <c r="AE60" s="102">
        <f t="shared" si="28"/>
        <v>0</v>
      </c>
      <c r="AF60" s="102">
        <f t="shared" si="28"/>
        <v>0</v>
      </c>
      <c r="AG60" s="102">
        <f t="shared" si="28"/>
        <v>0</v>
      </c>
      <c r="AH60" s="102">
        <f t="shared" si="28"/>
        <v>0</v>
      </c>
      <c r="AI60" s="102">
        <f t="shared" si="28"/>
        <v>0</v>
      </c>
      <c r="AJ60" s="102">
        <f t="shared" si="28"/>
        <v>0</v>
      </c>
      <c r="AK60" s="102">
        <f t="shared" si="28"/>
        <v>0</v>
      </c>
      <c r="AL60" s="105">
        <f t="shared" si="28"/>
        <v>0</v>
      </c>
    </row>
    <row r="61" spans="5:38" ht="16.5">
      <c r="E61" s="25"/>
      <c r="F61" s="25"/>
      <c r="G61" s="25"/>
      <c r="H61" s="25"/>
      <c r="I61" s="25"/>
      <c r="J61" s="164"/>
      <c r="K61" s="21" t="s">
        <v>22</v>
      </c>
      <c r="L61" s="91" t="str">
        <f>E16</f>
        <v>当月末</v>
      </c>
      <c r="M61" s="104">
        <f>IF($E$16="現金",M15,IF($E$16="当月末",M15,IF($E$16="翌月末",0,0)))</f>
        <v>330</v>
      </c>
      <c r="N61" s="105">
        <f>IF($E$16="現金",N15,IF($E$16="当月末",N15,IF($E$16="翌月末",M15,0)))</f>
        <v>330</v>
      </c>
      <c r="O61" s="104">
        <f>IF($E$16="現金",O15,IF($E$16="当月末",O15,IF($E$16="翌月末",N15,M15)))</f>
        <v>330</v>
      </c>
      <c r="P61" s="102">
        <f aca="true" t="shared" si="29" ref="P61:AL61">IF($E$16="現金",P15,IF($E$16="当月末",P15,IF($E$16="翌月末",O15,N15)))</f>
        <v>330</v>
      </c>
      <c r="Q61" s="102">
        <f t="shared" si="29"/>
        <v>330</v>
      </c>
      <c r="R61" s="102">
        <f t="shared" si="29"/>
        <v>330</v>
      </c>
      <c r="S61" s="102">
        <f t="shared" si="29"/>
        <v>330</v>
      </c>
      <c r="T61" s="102">
        <f t="shared" si="29"/>
        <v>330</v>
      </c>
      <c r="U61" s="102">
        <f t="shared" si="29"/>
        <v>330</v>
      </c>
      <c r="V61" s="102">
        <f t="shared" si="29"/>
        <v>330</v>
      </c>
      <c r="W61" s="102">
        <f t="shared" si="29"/>
        <v>330</v>
      </c>
      <c r="X61" s="102">
        <f t="shared" si="29"/>
        <v>330</v>
      </c>
      <c r="Y61" s="102">
        <f t="shared" si="29"/>
        <v>330</v>
      </c>
      <c r="Z61" s="105">
        <f t="shared" si="29"/>
        <v>330</v>
      </c>
      <c r="AA61" s="130">
        <f t="shared" si="29"/>
        <v>330</v>
      </c>
      <c r="AB61" s="102">
        <f t="shared" si="29"/>
        <v>330</v>
      </c>
      <c r="AC61" s="102">
        <f t="shared" si="29"/>
        <v>330</v>
      </c>
      <c r="AD61" s="102">
        <f t="shared" si="29"/>
        <v>330</v>
      </c>
      <c r="AE61" s="102">
        <f t="shared" si="29"/>
        <v>330</v>
      </c>
      <c r="AF61" s="102">
        <f t="shared" si="29"/>
        <v>330</v>
      </c>
      <c r="AG61" s="102">
        <f t="shared" si="29"/>
        <v>330</v>
      </c>
      <c r="AH61" s="102">
        <f t="shared" si="29"/>
        <v>330</v>
      </c>
      <c r="AI61" s="102">
        <f t="shared" si="29"/>
        <v>330</v>
      </c>
      <c r="AJ61" s="102">
        <f t="shared" si="29"/>
        <v>330</v>
      </c>
      <c r="AK61" s="102">
        <f t="shared" si="29"/>
        <v>330</v>
      </c>
      <c r="AL61" s="105">
        <f t="shared" si="29"/>
        <v>330</v>
      </c>
    </row>
    <row r="62" spans="5:38" ht="16.5">
      <c r="E62" s="25"/>
      <c r="F62" s="25"/>
      <c r="G62" s="25"/>
      <c r="H62" s="25"/>
      <c r="I62" s="25"/>
      <c r="J62" s="164"/>
      <c r="K62" s="21" t="s">
        <v>23</v>
      </c>
      <c r="L62" s="91" t="str">
        <f>E18</f>
        <v>現金</v>
      </c>
      <c r="M62" s="104">
        <f>IF($E$18="現金",M17,IF($E$18="当月末",M17,IF($E$18="翌月末",0,0)))</f>
        <v>0</v>
      </c>
      <c r="N62" s="105">
        <f>IF($E$18="現金",N17,IF($E$18="当月末",N17,IF($E$18="翌月末",M17,0)))</f>
        <v>0</v>
      </c>
      <c r="O62" s="104">
        <f>IF($E$18="現金",O17,IF($E$18="当月末",O17,IF($E$18="翌月末",N17,M17)))</f>
        <v>0</v>
      </c>
      <c r="P62" s="102">
        <f aca="true" t="shared" si="30" ref="P62:AL62">IF($E$18="現金",P17,IF($E$18="当月末",P17,IF($E$18="翌月末",O17,N17)))</f>
        <v>0</v>
      </c>
      <c r="Q62" s="102">
        <f t="shared" si="30"/>
        <v>0</v>
      </c>
      <c r="R62" s="102">
        <f t="shared" si="30"/>
        <v>0</v>
      </c>
      <c r="S62" s="102">
        <f t="shared" si="30"/>
        <v>0</v>
      </c>
      <c r="T62" s="102">
        <f t="shared" si="30"/>
        <v>0</v>
      </c>
      <c r="U62" s="102">
        <f t="shared" si="30"/>
        <v>0</v>
      </c>
      <c r="V62" s="102">
        <f t="shared" si="30"/>
        <v>0</v>
      </c>
      <c r="W62" s="102">
        <f t="shared" si="30"/>
        <v>0</v>
      </c>
      <c r="X62" s="102">
        <f t="shared" si="30"/>
        <v>0</v>
      </c>
      <c r="Y62" s="102">
        <f t="shared" si="30"/>
        <v>0</v>
      </c>
      <c r="Z62" s="105">
        <f t="shared" si="30"/>
        <v>0</v>
      </c>
      <c r="AA62" s="130">
        <f t="shared" si="30"/>
        <v>0</v>
      </c>
      <c r="AB62" s="102">
        <f t="shared" si="30"/>
        <v>0</v>
      </c>
      <c r="AC62" s="102">
        <f t="shared" si="30"/>
        <v>0</v>
      </c>
      <c r="AD62" s="102">
        <f t="shared" si="30"/>
        <v>0</v>
      </c>
      <c r="AE62" s="102">
        <f t="shared" si="30"/>
        <v>0</v>
      </c>
      <c r="AF62" s="102">
        <f t="shared" si="30"/>
        <v>0</v>
      </c>
      <c r="AG62" s="102">
        <f t="shared" si="30"/>
        <v>0</v>
      </c>
      <c r="AH62" s="102">
        <f t="shared" si="30"/>
        <v>0</v>
      </c>
      <c r="AI62" s="102">
        <f t="shared" si="30"/>
        <v>0</v>
      </c>
      <c r="AJ62" s="102">
        <f t="shared" si="30"/>
        <v>0</v>
      </c>
      <c r="AK62" s="102">
        <f t="shared" si="30"/>
        <v>0</v>
      </c>
      <c r="AL62" s="105">
        <f t="shared" si="30"/>
        <v>0</v>
      </c>
    </row>
    <row r="63" spans="5:38" ht="17.25" thickBot="1">
      <c r="E63" s="25"/>
      <c r="F63" s="25"/>
      <c r="G63" s="25"/>
      <c r="H63" s="25"/>
      <c r="I63" s="25"/>
      <c r="J63" s="273" t="s">
        <v>66</v>
      </c>
      <c r="K63" s="274"/>
      <c r="L63" s="275"/>
      <c r="M63" s="131">
        <f>M44</f>
        <v>595</v>
      </c>
      <c r="N63" s="132">
        <f>N44</f>
        <v>1428</v>
      </c>
      <c r="O63" s="131">
        <f>O44</f>
        <v>1428</v>
      </c>
      <c r="P63" s="133">
        <f>P44</f>
        <v>1428</v>
      </c>
      <c r="Q63" s="133">
        <f aca="true" t="shared" si="31" ref="Q63:Y63">Q44</f>
        <v>4060.5</v>
      </c>
      <c r="R63" s="133">
        <f t="shared" si="31"/>
        <v>6213</v>
      </c>
      <c r="S63" s="133">
        <f t="shared" si="31"/>
        <v>6093</v>
      </c>
      <c r="T63" s="133">
        <f t="shared" si="31"/>
        <v>6885</v>
      </c>
      <c r="U63" s="133">
        <f t="shared" si="31"/>
        <v>6885</v>
      </c>
      <c r="V63" s="133">
        <f t="shared" si="31"/>
        <v>6885</v>
      </c>
      <c r="W63" s="133">
        <f t="shared" si="31"/>
        <v>6885</v>
      </c>
      <c r="X63" s="133">
        <f t="shared" si="31"/>
        <v>6885</v>
      </c>
      <c r="Y63" s="133">
        <f t="shared" si="31"/>
        <v>6885</v>
      </c>
      <c r="Z63" s="132">
        <f>Z44</f>
        <v>7548</v>
      </c>
      <c r="AA63" s="134">
        <f>AA44</f>
        <v>595</v>
      </c>
      <c r="AB63" s="133">
        <f>AB44</f>
        <v>595</v>
      </c>
      <c r="AC63" s="133">
        <f aca="true" t="shared" si="32" ref="AC63:AK63">AC44</f>
        <v>595</v>
      </c>
      <c r="AD63" s="133">
        <f t="shared" si="32"/>
        <v>595</v>
      </c>
      <c r="AE63" s="133">
        <f t="shared" si="32"/>
        <v>595</v>
      </c>
      <c r="AF63" s="133">
        <f t="shared" si="32"/>
        <v>595</v>
      </c>
      <c r="AG63" s="133">
        <f t="shared" si="32"/>
        <v>595</v>
      </c>
      <c r="AH63" s="133">
        <f t="shared" si="32"/>
        <v>595</v>
      </c>
      <c r="AI63" s="133">
        <f t="shared" si="32"/>
        <v>595</v>
      </c>
      <c r="AJ63" s="133">
        <f t="shared" si="32"/>
        <v>595</v>
      </c>
      <c r="AK63" s="133">
        <f t="shared" si="32"/>
        <v>595</v>
      </c>
      <c r="AL63" s="132">
        <f>AL44</f>
        <v>595</v>
      </c>
    </row>
    <row r="64" spans="5:38" ht="17.25" thickTop="1">
      <c r="E64" s="25"/>
      <c r="F64" s="25"/>
      <c r="G64" s="25"/>
      <c r="H64" s="25"/>
      <c r="I64" s="25"/>
      <c r="J64" s="192" t="s">
        <v>67</v>
      </c>
      <c r="K64" s="78" t="s">
        <v>68</v>
      </c>
      <c r="L64" s="92" t="s">
        <v>69</v>
      </c>
      <c r="M64" s="121"/>
      <c r="N64" s="122"/>
      <c r="O64" s="121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2"/>
      <c r="AA64" s="124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2"/>
    </row>
    <row r="65" spans="5:38" ht="16.5">
      <c r="E65" s="25"/>
      <c r="F65" s="25"/>
      <c r="G65" s="25"/>
      <c r="H65" s="25"/>
      <c r="I65" s="25"/>
      <c r="J65" s="164"/>
      <c r="K65" s="58"/>
      <c r="L65" s="60"/>
      <c r="M65" s="99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0"/>
      <c r="AA65" s="135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0"/>
    </row>
    <row r="66" spans="5:38" ht="16.5">
      <c r="E66" s="25"/>
      <c r="F66" s="25"/>
      <c r="G66" s="25"/>
      <c r="H66" s="25"/>
      <c r="I66" s="25"/>
      <c r="J66" s="164"/>
      <c r="K66" s="87"/>
      <c r="L66" s="61"/>
      <c r="M66" s="99"/>
      <c r="N66" s="100"/>
      <c r="O66" s="99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0"/>
      <c r="AA66" s="135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0"/>
    </row>
    <row r="67" spans="5:38" ht="16.5">
      <c r="E67" s="25"/>
      <c r="F67" s="25"/>
      <c r="G67" s="25"/>
      <c r="H67" s="25"/>
      <c r="I67" s="25"/>
      <c r="J67" s="164"/>
      <c r="K67" s="87"/>
      <c r="L67" s="61"/>
      <c r="M67" s="99"/>
      <c r="N67" s="100"/>
      <c r="O67" s="99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0"/>
      <c r="AA67" s="135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0"/>
    </row>
    <row r="68" spans="5:38" ht="16.5">
      <c r="E68" s="25"/>
      <c r="F68" s="25"/>
      <c r="G68" s="25"/>
      <c r="H68" s="25"/>
      <c r="I68" s="25"/>
      <c r="J68" s="164"/>
      <c r="K68" s="87"/>
      <c r="L68" s="61"/>
      <c r="M68" s="99"/>
      <c r="N68" s="100"/>
      <c r="O68" s="99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0"/>
      <c r="AA68" s="135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0"/>
    </row>
    <row r="69" spans="5:38" ht="16.5">
      <c r="E69" s="25"/>
      <c r="F69" s="25"/>
      <c r="G69" s="25"/>
      <c r="H69" s="25"/>
      <c r="I69" s="25"/>
      <c r="J69" s="164"/>
      <c r="K69" s="87"/>
      <c r="L69" s="61"/>
      <c r="M69" s="99"/>
      <c r="N69" s="100"/>
      <c r="O69" s="99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0"/>
      <c r="AA69" s="135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0"/>
    </row>
    <row r="70" spans="5:38" ht="16.5">
      <c r="E70" s="25"/>
      <c r="F70" s="25"/>
      <c r="G70" s="25"/>
      <c r="H70" s="25"/>
      <c r="I70" s="25"/>
      <c r="J70" s="164"/>
      <c r="K70" s="87"/>
      <c r="L70" s="61"/>
      <c r="M70" s="99"/>
      <c r="N70" s="100"/>
      <c r="O70" s="99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0"/>
      <c r="AA70" s="135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0"/>
    </row>
    <row r="71" spans="5:38" ht="17.25" thickBot="1">
      <c r="E71" s="25"/>
      <c r="F71" s="25"/>
      <c r="G71" s="25"/>
      <c r="H71" s="25"/>
      <c r="I71" s="25"/>
      <c r="J71" s="195" t="s">
        <v>70</v>
      </c>
      <c r="K71" s="196"/>
      <c r="L71" s="254"/>
      <c r="M71" s="127">
        <f>SUM(M60:M70)</f>
        <v>925</v>
      </c>
      <c r="N71" s="126">
        <f aca="true" t="shared" si="33" ref="N71:AL71">SUM(N60:N70)</f>
        <v>1758</v>
      </c>
      <c r="O71" s="127">
        <f t="shared" si="33"/>
        <v>1758</v>
      </c>
      <c r="P71" s="128">
        <f t="shared" si="33"/>
        <v>1758</v>
      </c>
      <c r="Q71" s="128">
        <f t="shared" si="33"/>
        <v>4390.5</v>
      </c>
      <c r="R71" s="128">
        <f t="shared" si="33"/>
        <v>6543</v>
      </c>
      <c r="S71" s="128">
        <f t="shared" si="33"/>
        <v>6423</v>
      </c>
      <c r="T71" s="128">
        <f t="shared" si="33"/>
        <v>7215</v>
      </c>
      <c r="U71" s="128">
        <f t="shared" si="33"/>
        <v>7215</v>
      </c>
      <c r="V71" s="128">
        <f t="shared" si="33"/>
        <v>7215</v>
      </c>
      <c r="W71" s="128">
        <f t="shared" si="33"/>
        <v>7215</v>
      </c>
      <c r="X71" s="128">
        <f t="shared" si="33"/>
        <v>7215</v>
      </c>
      <c r="Y71" s="128">
        <f t="shared" si="33"/>
        <v>7215</v>
      </c>
      <c r="Z71" s="126">
        <f t="shared" si="33"/>
        <v>7878</v>
      </c>
      <c r="AA71" s="129">
        <f t="shared" si="33"/>
        <v>925</v>
      </c>
      <c r="AB71" s="128">
        <f t="shared" si="33"/>
        <v>925</v>
      </c>
      <c r="AC71" s="128">
        <f t="shared" si="33"/>
        <v>925</v>
      </c>
      <c r="AD71" s="128">
        <f t="shared" si="33"/>
        <v>925</v>
      </c>
      <c r="AE71" s="128">
        <f t="shared" si="33"/>
        <v>925</v>
      </c>
      <c r="AF71" s="128">
        <f t="shared" si="33"/>
        <v>925</v>
      </c>
      <c r="AG71" s="128">
        <f t="shared" si="33"/>
        <v>925</v>
      </c>
      <c r="AH71" s="128">
        <f t="shared" si="33"/>
        <v>925</v>
      </c>
      <c r="AI71" s="128">
        <f t="shared" si="33"/>
        <v>925</v>
      </c>
      <c r="AJ71" s="128">
        <f t="shared" si="33"/>
        <v>925</v>
      </c>
      <c r="AK71" s="128">
        <f t="shared" si="33"/>
        <v>925</v>
      </c>
      <c r="AL71" s="126">
        <f t="shared" si="33"/>
        <v>925</v>
      </c>
    </row>
    <row r="72" spans="3:38" ht="18" thickBot="1" thickTop="1">
      <c r="C72" s="17"/>
      <c r="D72" s="17"/>
      <c r="E72" s="25"/>
      <c r="F72" s="25"/>
      <c r="G72" s="25"/>
      <c r="H72" s="25"/>
      <c r="I72" s="25"/>
      <c r="J72" s="263" t="s">
        <v>71</v>
      </c>
      <c r="K72" s="264"/>
      <c r="L72" s="265"/>
      <c r="M72" s="136">
        <f aca="true" t="shared" si="34" ref="M72:AL72">M58-M71</f>
        <v>-45</v>
      </c>
      <c r="N72" s="137">
        <f t="shared" si="34"/>
        <v>-658</v>
      </c>
      <c r="O72" s="136">
        <f t="shared" si="34"/>
        <v>-658</v>
      </c>
      <c r="P72" s="138">
        <f t="shared" si="34"/>
        <v>-658</v>
      </c>
      <c r="Q72" s="138">
        <f t="shared" si="34"/>
        <v>-3290.5</v>
      </c>
      <c r="R72" s="138">
        <f t="shared" si="34"/>
        <v>-5443</v>
      </c>
      <c r="S72" s="138">
        <f t="shared" si="34"/>
        <v>-5323</v>
      </c>
      <c r="T72" s="138">
        <f t="shared" si="34"/>
        <v>-6115</v>
      </c>
      <c r="U72" s="138">
        <f t="shared" si="34"/>
        <v>-6115</v>
      </c>
      <c r="V72" s="138">
        <f t="shared" si="34"/>
        <v>-6115</v>
      </c>
      <c r="W72" s="138">
        <f t="shared" si="34"/>
        <v>-6115</v>
      </c>
      <c r="X72" s="138">
        <f t="shared" si="34"/>
        <v>-6115</v>
      </c>
      <c r="Y72" s="138">
        <f t="shared" si="34"/>
        <v>-6115</v>
      </c>
      <c r="Z72" s="137">
        <f t="shared" si="34"/>
        <v>-6778</v>
      </c>
      <c r="AA72" s="139">
        <f t="shared" si="34"/>
        <v>175</v>
      </c>
      <c r="AB72" s="138">
        <f t="shared" si="34"/>
        <v>175</v>
      </c>
      <c r="AC72" s="138">
        <f t="shared" si="34"/>
        <v>175</v>
      </c>
      <c r="AD72" s="138">
        <f t="shared" si="34"/>
        <v>175</v>
      </c>
      <c r="AE72" s="138">
        <f t="shared" si="34"/>
        <v>175</v>
      </c>
      <c r="AF72" s="138">
        <f t="shared" si="34"/>
        <v>175</v>
      </c>
      <c r="AG72" s="138">
        <f t="shared" si="34"/>
        <v>175</v>
      </c>
      <c r="AH72" s="138">
        <f t="shared" si="34"/>
        <v>175</v>
      </c>
      <c r="AI72" s="138">
        <f t="shared" si="34"/>
        <v>175</v>
      </c>
      <c r="AJ72" s="138">
        <f t="shared" si="34"/>
        <v>175</v>
      </c>
      <c r="AK72" s="138">
        <f t="shared" si="34"/>
        <v>175</v>
      </c>
      <c r="AL72" s="137">
        <f t="shared" si="34"/>
        <v>175</v>
      </c>
    </row>
    <row r="73" spans="3:38" ht="17.25" thickTop="1">
      <c r="C73" s="17"/>
      <c r="D73" s="93"/>
      <c r="E73" s="93"/>
      <c r="F73" s="93"/>
      <c r="G73" s="93"/>
      <c r="H73" s="25"/>
      <c r="I73" s="25"/>
      <c r="J73" s="261"/>
      <c r="K73" s="198"/>
      <c r="L73" s="262"/>
      <c r="M73" s="121"/>
      <c r="N73" s="122"/>
      <c r="O73" s="121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2"/>
      <c r="AA73" s="124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2"/>
    </row>
    <row r="74" spans="3:38" ht="16.5">
      <c r="C74" s="17"/>
      <c r="D74" s="93"/>
      <c r="E74" s="93"/>
      <c r="F74" s="43"/>
      <c r="G74" s="43"/>
      <c r="H74" s="25"/>
      <c r="I74" s="25"/>
      <c r="J74" s="164" t="s">
        <v>72</v>
      </c>
      <c r="K74" s="165"/>
      <c r="L74" s="253"/>
      <c r="M74" s="99"/>
      <c r="N74" s="100">
        <v>5000</v>
      </c>
      <c r="O74" s="99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0"/>
      <c r="AA74" s="135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0"/>
    </row>
    <row r="75" spans="3:38" ht="16.5">
      <c r="C75" s="17"/>
      <c r="D75" s="93"/>
      <c r="E75" s="93"/>
      <c r="F75" s="43"/>
      <c r="G75" s="43"/>
      <c r="H75" s="25"/>
      <c r="I75" s="25"/>
      <c r="J75" s="164" t="s">
        <v>73</v>
      </c>
      <c r="K75" s="165"/>
      <c r="L75" s="253"/>
      <c r="M75" s="99"/>
      <c r="N75" s="100"/>
      <c r="O75" s="99">
        <v>15000</v>
      </c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0"/>
      <c r="AA75" s="135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0"/>
    </row>
    <row r="76" spans="3:38" ht="16.5">
      <c r="C76" s="17"/>
      <c r="D76" s="93"/>
      <c r="E76" s="93"/>
      <c r="F76" s="93"/>
      <c r="G76" s="93"/>
      <c r="H76" s="42"/>
      <c r="I76" s="42"/>
      <c r="J76" s="164" t="s">
        <v>74</v>
      </c>
      <c r="K76" s="165"/>
      <c r="L76" s="253"/>
      <c r="M76" s="99"/>
      <c r="N76" s="100"/>
      <c r="O76" s="99"/>
      <c r="P76" s="101"/>
      <c r="Q76" s="101"/>
      <c r="R76" s="101"/>
      <c r="S76" s="101"/>
      <c r="T76" s="101"/>
      <c r="U76" s="101"/>
      <c r="V76" s="101">
        <v>5000</v>
      </c>
      <c r="W76" s="101"/>
      <c r="X76" s="101"/>
      <c r="Y76" s="101"/>
      <c r="Z76" s="100"/>
      <c r="AA76" s="135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0"/>
    </row>
    <row r="77" spans="4:38" ht="16.5">
      <c r="D77" s="93"/>
      <c r="E77" s="93"/>
      <c r="F77" s="43"/>
      <c r="G77" s="43"/>
      <c r="H77" s="42"/>
      <c r="I77" s="25"/>
      <c r="J77" s="164" t="s">
        <v>75</v>
      </c>
      <c r="K77" s="165"/>
      <c r="L77" s="253"/>
      <c r="M77" s="99"/>
      <c r="N77" s="100"/>
      <c r="O77" s="99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0"/>
      <c r="AA77" s="135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0"/>
    </row>
    <row r="78" spans="4:38" ht="16.5">
      <c r="D78" s="93"/>
      <c r="E78" s="93"/>
      <c r="F78" s="43"/>
      <c r="G78" s="43"/>
      <c r="H78" s="42"/>
      <c r="I78" s="25"/>
      <c r="J78" s="164" t="s">
        <v>76</v>
      </c>
      <c r="K78" s="165"/>
      <c r="L78" s="253"/>
      <c r="M78" s="104">
        <v>0</v>
      </c>
      <c r="N78" s="105">
        <f>M82*$E$47/12</f>
        <v>0</v>
      </c>
      <c r="O78" s="104">
        <f aca="true" t="shared" si="35" ref="O78:AL78">N82*$E$47/12</f>
        <v>0</v>
      </c>
      <c r="P78" s="102">
        <f t="shared" si="35"/>
        <v>25</v>
      </c>
      <c r="Q78" s="102">
        <f t="shared" si="35"/>
        <v>25</v>
      </c>
      <c r="R78" s="102">
        <f t="shared" si="35"/>
        <v>25</v>
      </c>
      <c r="S78" s="102">
        <f t="shared" si="35"/>
        <v>25</v>
      </c>
      <c r="T78" s="102">
        <f t="shared" si="35"/>
        <v>25</v>
      </c>
      <c r="U78" s="102">
        <f t="shared" si="35"/>
        <v>25</v>
      </c>
      <c r="V78" s="102">
        <f t="shared" si="35"/>
        <v>25</v>
      </c>
      <c r="W78" s="102">
        <f t="shared" si="35"/>
        <v>25</v>
      </c>
      <c r="X78" s="102">
        <f t="shared" si="35"/>
        <v>25</v>
      </c>
      <c r="Y78" s="102">
        <f t="shared" si="35"/>
        <v>25</v>
      </c>
      <c r="Z78" s="105">
        <f t="shared" si="35"/>
        <v>25</v>
      </c>
      <c r="AA78" s="130">
        <f t="shared" si="35"/>
        <v>25</v>
      </c>
      <c r="AB78" s="102">
        <f t="shared" si="35"/>
        <v>25</v>
      </c>
      <c r="AC78" s="102">
        <f t="shared" si="35"/>
        <v>25</v>
      </c>
      <c r="AD78" s="102">
        <f t="shared" si="35"/>
        <v>25</v>
      </c>
      <c r="AE78" s="102">
        <f t="shared" si="35"/>
        <v>25</v>
      </c>
      <c r="AF78" s="102">
        <f t="shared" si="35"/>
        <v>25</v>
      </c>
      <c r="AG78" s="102">
        <f t="shared" si="35"/>
        <v>25</v>
      </c>
      <c r="AH78" s="102">
        <f t="shared" si="35"/>
        <v>25</v>
      </c>
      <c r="AI78" s="102">
        <f t="shared" si="35"/>
        <v>25</v>
      </c>
      <c r="AJ78" s="102">
        <f t="shared" si="35"/>
        <v>25</v>
      </c>
      <c r="AK78" s="102">
        <f t="shared" si="35"/>
        <v>25</v>
      </c>
      <c r="AL78" s="105">
        <f t="shared" si="35"/>
        <v>25</v>
      </c>
    </row>
    <row r="79" spans="4:38" ht="16.5">
      <c r="D79" s="93"/>
      <c r="E79" s="93"/>
      <c r="F79" s="43"/>
      <c r="G79" s="43"/>
      <c r="H79" s="42"/>
      <c r="I79" s="25"/>
      <c r="J79" s="266"/>
      <c r="K79" s="167"/>
      <c r="L79" s="252"/>
      <c r="M79" s="140"/>
      <c r="N79" s="141"/>
      <c r="O79" s="140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1"/>
      <c r="AA79" s="143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1"/>
    </row>
    <row r="80" spans="5:38" ht="16.5">
      <c r="E80" s="25"/>
      <c r="F80" s="25"/>
      <c r="G80" s="25"/>
      <c r="H80" s="25"/>
      <c r="I80" s="25"/>
      <c r="J80" s="172" t="s">
        <v>77</v>
      </c>
      <c r="K80" s="173"/>
      <c r="L80" s="267"/>
      <c r="M80" s="144">
        <f>M54+M72+M74+M75-M76-M77-M78</f>
        <v>4955</v>
      </c>
      <c r="N80" s="145">
        <f aca="true" t="shared" si="36" ref="N80:AL80">N54+N72+N74+N75-N76-N77-N78</f>
        <v>9297</v>
      </c>
      <c r="O80" s="144">
        <f t="shared" si="36"/>
        <v>23639</v>
      </c>
      <c r="P80" s="146">
        <f t="shared" si="36"/>
        <v>22956</v>
      </c>
      <c r="Q80" s="146">
        <f t="shared" si="36"/>
        <v>19640.5</v>
      </c>
      <c r="R80" s="146">
        <f t="shared" si="36"/>
        <v>14172.5</v>
      </c>
      <c r="S80" s="146">
        <f t="shared" si="36"/>
        <v>8824.5</v>
      </c>
      <c r="T80" s="146">
        <f t="shared" si="36"/>
        <v>2684.5</v>
      </c>
      <c r="U80" s="146">
        <f t="shared" si="36"/>
        <v>-3455.5</v>
      </c>
      <c r="V80" s="146">
        <f t="shared" si="36"/>
        <v>-14595.5</v>
      </c>
      <c r="W80" s="146">
        <f t="shared" si="36"/>
        <v>-20735.5</v>
      </c>
      <c r="X80" s="146">
        <f t="shared" si="36"/>
        <v>-26875.5</v>
      </c>
      <c r="Y80" s="146">
        <f t="shared" si="36"/>
        <v>-33015.5</v>
      </c>
      <c r="Z80" s="145">
        <f t="shared" si="36"/>
        <v>-39818.5</v>
      </c>
      <c r="AA80" s="147">
        <f t="shared" si="36"/>
        <v>-39668.5</v>
      </c>
      <c r="AB80" s="146">
        <f t="shared" si="36"/>
        <v>-39518.5</v>
      </c>
      <c r="AC80" s="146">
        <f t="shared" si="36"/>
        <v>-39368.5</v>
      </c>
      <c r="AD80" s="146">
        <f t="shared" si="36"/>
        <v>-39218.5</v>
      </c>
      <c r="AE80" s="146">
        <f t="shared" si="36"/>
        <v>-39068.5</v>
      </c>
      <c r="AF80" s="146">
        <f t="shared" si="36"/>
        <v>-38918.5</v>
      </c>
      <c r="AG80" s="146">
        <f t="shared" si="36"/>
        <v>-38768.5</v>
      </c>
      <c r="AH80" s="146">
        <f t="shared" si="36"/>
        <v>-38618.5</v>
      </c>
      <c r="AI80" s="146">
        <f t="shared" si="36"/>
        <v>-38468.5</v>
      </c>
      <c r="AJ80" s="146">
        <f t="shared" si="36"/>
        <v>-38318.5</v>
      </c>
      <c r="AK80" s="146">
        <f t="shared" si="36"/>
        <v>-38168.5</v>
      </c>
      <c r="AL80" s="145">
        <f t="shared" si="36"/>
        <v>-38018.5</v>
      </c>
    </row>
    <row r="81" spans="5:38" ht="16.5">
      <c r="E81" s="26"/>
      <c r="F81" s="26"/>
      <c r="G81" s="26"/>
      <c r="H81" s="26"/>
      <c r="I81" s="26"/>
      <c r="J81" s="178"/>
      <c r="K81" s="179"/>
      <c r="L81" s="180"/>
      <c r="M81" s="148"/>
      <c r="N81" s="149"/>
      <c r="O81" s="148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49"/>
      <c r="AA81" s="151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49"/>
    </row>
    <row r="82" spans="5:38" ht="17.25" thickBot="1">
      <c r="E82" s="25"/>
      <c r="F82" s="25"/>
      <c r="G82" s="25"/>
      <c r="H82" s="25"/>
      <c r="I82" s="25"/>
      <c r="J82" s="169" t="s">
        <v>78</v>
      </c>
      <c r="K82" s="170"/>
      <c r="L82" s="245"/>
      <c r="M82" s="50">
        <f>IF(M75&gt;0,L82+M75-M77,IF(L82&gt;0,L82-M77,0))</f>
        <v>0</v>
      </c>
      <c r="N82" s="48">
        <f aca="true" t="shared" si="37" ref="N82:AL82">IF(N75&gt;0,M82+N75-N77,IF(M82&gt;0,M82-N77,0))</f>
        <v>0</v>
      </c>
      <c r="O82" s="50">
        <f t="shared" si="37"/>
        <v>15000</v>
      </c>
      <c r="P82" s="47">
        <f t="shared" si="37"/>
        <v>15000</v>
      </c>
      <c r="Q82" s="47">
        <f t="shared" si="37"/>
        <v>15000</v>
      </c>
      <c r="R82" s="47">
        <f t="shared" si="37"/>
        <v>15000</v>
      </c>
      <c r="S82" s="47">
        <f t="shared" si="37"/>
        <v>15000</v>
      </c>
      <c r="T82" s="47">
        <f t="shared" si="37"/>
        <v>15000</v>
      </c>
      <c r="U82" s="47">
        <f t="shared" si="37"/>
        <v>15000</v>
      </c>
      <c r="V82" s="47">
        <f t="shared" si="37"/>
        <v>15000</v>
      </c>
      <c r="W82" s="47">
        <f t="shared" si="37"/>
        <v>15000</v>
      </c>
      <c r="X82" s="47">
        <f t="shared" si="37"/>
        <v>15000</v>
      </c>
      <c r="Y82" s="47">
        <f t="shared" si="37"/>
        <v>15000</v>
      </c>
      <c r="Z82" s="48">
        <f t="shared" si="37"/>
        <v>15000</v>
      </c>
      <c r="AA82" s="49">
        <f t="shared" si="37"/>
        <v>15000</v>
      </c>
      <c r="AB82" s="47">
        <f t="shared" si="37"/>
        <v>15000</v>
      </c>
      <c r="AC82" s="47">
        <f t="shared" si="37"/>
        <v>15000</v>
      </c>
      <c r="AD82" s="47">
        <f t="shared" si="37"/>
        <v>15000</v>
      </c>
      <c r="AE82" s="47">
        <f t="shared" si="37"/>
        <v>15000</v>
      </c>
      <c r="AF82" s="47">
        <f t="shared" si="37"/>
        <v>15000</v>
      </c>
      <c r="AG82" s="47">
        <f t="shared" si="37"/>
        <v>15000</v>
      </c>
      <c r="AH82" s="47">
        <f t="shared" si="37"/>
        <v>15000</v>
      </c>
      <c r="AI82" s="47">
        <f t="shared" si="37"/>
        <v>15000</v>
      </c>
      <c r="AJ82" s="47">
        <f t="shared" si="37"/>
        <v>15000</v>
      </c>
      <c r="AK82" s="47">
        <f t="shared" si="37"/>
        <v>15000</v>
      </c>
      <c r="AL82" s="48">
        <f t="shared" si="37"/>
        <v>15000</v>
      </c>
    </row>
    <row r="83" spans="5:38" ht="16.5"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5:16" ht="17.25" thickBot="1">
      <c r="E84" s="16"/>
      <c r="F84" s="16"/>
      <c r="G84" s="16"/>
      <c r="H84" s="16"/>
      <c r="I84" s="16"/>
      <c r="J84" s="45" t="s">
        <v>79</v>
      </c>
      <c r="K84" s="45"/>
      <c r="L84" s="45"/>
      <c r="O84" s="224" t="s">
        <v>59</v>
      </c>
      <c r="P84" s="224"/>
    </row>
    <row r="85" spans="5:38" ht="16.5">
      <c r="E85" s="16"/>
      <c r="F85" s="16"/>
      <c r="G85" s="16"/>
      <c r="H85" s="16"/>
      <c r="I85" s="16"/>
      <c r="J85" s="183" t="s">
        <v>60</v>
      </c>
      <c r="K85" s="184"/>
      <c r="L85" s="185"/>
      <c r="M85" s="246" t="s">
        <v>8</v>
      </c>
      <c r="N85" s="247"/>
      <c r="O85" s="183" t="s">
        <v>9</v>
      </c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5"/>
      <c r="AA85" s="183" t="s">
        <v>10</v>
      </c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5"/>
    </row>
    <row r="86" spans="5:38" ht="17.25" thickBot="1">
      <c r="E86" s="16"/>
      <c r="F86" s="16"/>
      <c r="G86" s="16"/>
      <c r="H86" s="16"/>
      <c r="I86" s="16"/>
      <c r="J86" s="186"/>
      <c r="K86" s="187"/>
      <c r="L86" s="188"/>
      <c r="M86" s="14">
        <f>DATE(YEAR(N86),MONTH(N86)-1,1)</f>
        <v>44228</v>
      </c>
      <c r="N86" s="7">
        <f>DATE(YEAR(O86),MONTH(O86)-1,1)</f>
        <v>44256</v>
      </c>
      <c r="O86" s="14">
        <f>DATE($L$2,$N$2,1)</f>
        <v>44287</v>
      </c>
      <c r="P86" s="6">
        <f aca="true" t="shared" si="38" ref="P86:AL86">DATE(YEAR(O86),MONTH(O86)+1,1)</f>
        <v>44317</v>
      </c>
      <c r="Q86" s="6">
        <f t="shared" si="38"/>
        <v>44348</v>
      </c>
      <c r="R86" s="6">
        <f t="shared" si="38"/>
        <v>44378</v>
      </c>
      <c r="S86" s="6">
        <f t="shared" si="38"/>
        <v>44409</v>
      </c>
      <c r="T86" s="6">
        <f t="shared" si="38"/>
        <v>44440</v>
      </c>
      <c r="U86" s="6">
        <f t="shared" si="38"/>
        <v>44470</v>
      </c>
      <c r="V86" s="6">
        <f t="shared" si="38"/>
        <v>44501</v>
      </c>
      <c r="W86" s="6">
        <f t="shared" si="38"/>
        <v>44531</v>
      </c>
      <c r="X86" s="6">
        <f t="shared" si="38"/>
        <v>44562</v>
      </c>
      <c r="Y86" s="6">
        <f t="shared" si="38"/>
        <v>44593</v>
      </c>
      <c r="Z86" s="7">
        <f t="shared" si="38"/>
        <v>44621</v>
      </c>
      <c r="AA86" s="14">
        <f t="shared" si="38"/>
        <v>44652</v>
      </c>
      <c r="AB86" s="6">
        <f t="shared" si="38"/>
        <v>44682</v>
      </c>
      <c r="AC86" s="6">
        <f t="shared" si="38"/>
        <v>44713</v>
      </c>
      <c r="AD86" s="6">
        <f t="shared" si="38"/>
        <v>44743</v>
      </c>
      <c r="AE86" s="6">
        <f t="shared" si="38"/>
        <v>44774</v>
      </c>
      <c r="AF86" s="6">
        <f t="shared" si="38"/>
        <v>44805</v>
      </c>
      <c r="AG86" s="6">
        <f t="shared" si="38"/>
        <v>44835</v>
      </c>
      <c r="AH86" s="6">
        <f t="shared" si="38"/>
        <v>44866</v>
      </c>
      <c r="AI86" s="6">
        <f t="shared" si="38"/>
        <v>44896</v>
      </c>
      <c r="AJ86" s="6">
        <f t="shared" si="38"/>
        <v>44927</v>
      </c>
      <c r="AK86" s="6">
        <f t="shared" si="38"/>
        <v>44958</v>
      </c>
      <c r="AL86" s="7">
        <f t="shared" si="38"/>
        <v>44986</v>
      </c>
    </row>
    <row r="87" spans="5:38" ht="16.5">
      <c r="E87" s="16"/>
      <c r="F87" s="16"/>
      <c r="G87" s="16"/>
      <c r="H87" s="16"/>
      <c r="I87" s="16"/>
      <c r="J87" s="261"/>
      <c r="K87" s="198"/>
      <c r="L87" s="199"/>
      <c r="M87" s="15"/>
      <c r="N87" s="12"/>
      <c r="O87" s="15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  <c r="AA87" s="15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2"/>
    </row>
    <row r="88" spans="10:38" ht="16.5">
      <c r="J88" s="175" t="s">
        <v>67</v>
      </c>
      <c r="K88" s="152">
        <f aca="true" t="shared" si="39" ref="K88:K93">K65</f>
        <v>0</v>
      </c>
      <c r="L88" s="153">
        <f aca="true" t="shared" si="40" ref="L88:AL93">L65</f>
        <v>0</v>
      </c>
      <c r="M88" s="154">
        <f t="shared" si="40"/>
        <v>0</v>
      </c>
      <c r="N88" s="153">
        <f t="shared" si="40"/>
        <v>0</v>
      </c>
      <c r="O88" s="154">
        <f t="shared" si="40"/>
        <v>0</v>
      </c>
      <c r="P88" s="152">
        <f t="shared" si="40"/>
        <v>0</v>
      </c>
      <c r="Q88" s="152">
        <f t="shared" si="40"/>
        <v>0</v>
      </c>
      <c r="R88" s="152">
        <f t="shared" si="40"/>
        <v>0</v>
      </c>
      <c r="S88" s="152">
        <f t="shared" si="40"/>
        <v>0</v>
      </c>
      <c r="T88" s="152">
        <f t="shared" si="40"/>
        <v>0</v>
      </c>
      <c r="U88" s="152">
        <f t="shared" si="40"/>
        <v>0</v>
      </c>
      <c r="V88" s="152">
        <f t="shared" si="40"/>
        <v>0</v>
      </c>
      <c r="W88" s="152">
        <f t="shared" si="40"/>
        <v>0</v>
      </c>
      <c r="X88" s="152">
        <f t="shared" si="40"/>
        <v>0</v>
      </c>
      <c r="Y88" s="152">
        <f t="shared" si="40"/>
        <v>0</v>
      </c>
      <c r="Z88" s="153">
        <f t="shared" si="40"/>
        <v>0</v>
      </c>
      <c r="AA88" s="154">
        <f t="shared" si="40"/>
        <v>0</v>
      </c>
      <c r="AB88" s="152">
        <f t="shared" si="40"/>
        <v>0</v>
      </c>
      <c r="AC88" s="152">
        <f t="shared" si="40"/>
        <v>0</v>
      </c>
      <c r="AD88" s="152">
        <f t="shared" si="40"/>
        <v>0</v>
      </c>
      <c r="AE88" s="152">
        <f t="shared" si="40"/>
        <v>0</v>
      </c>
      <c r="AF88" s="152">
        <f t="shared" si="40"/>
        <v>0</v>
      </c>
      <c r="AG88" s="152">
        <f t="shared" si="40"/>
        <v>0</v>
      </c>
      <c r="AH88" s="152">
        <f t="shared" si="40"/>
        <v>0</v>
      </c>
      <c r="AI88" s="152">
        <f t="shared" si="40"/>
        <v>0</v>
      </c>
      <c r="AJ88" s="152">
        <f t="shared" si="40"/>
        <v>0</v>
      </c>
      <c r="AK88" s="152">
        <f t="shared" si="40"/>
        <v>0</v>
      </c>
      <c r="AL88" s="153">
        <f t="shared" si="40"/>
        <v>0</v>
      </c>
    </row>
    <row r="89" spans="10:38" ht="16.5">
      <c r="J89" s="176"/>
      <c r="K89" s="152">
        <f t="shared" si="39"/>
        <v>0</v>
      </c>
      <c r="L89" s="153">
        <f aca="true" t="shared" si="41" ref="L89:Z89">L66</f>
        <v>0</v>
      </c>
      <c r="M89" s="154">
        <f t="shared" si="41"/>
        <v>0</v>
      </c>
      <c r="N89" s="153">
        <f t="shared" si="41"/>
        <v>0</v>
      </c>
      <c r="O89" s="154">
        <f t="shared" si="41"/>
        <v>0</v>
      </c>
      <c r="P89" s="152">
        <f t="shared" si="41"/>
        <v>0</v>
      </c>
      <c r="Q89" s="152">
        <f t="shared" si="41"/>
        <v>0</v>
      </c>
      <c r="R89" s="152">
        <f t="shared" si="41"/>
        <v>0</v>
      </c>
      <c r="S89" s="152">
        <f t="shared" si="41"/>
        <v>0</v>
      </c>
      <c r="T89" s="152">
        <f t="shared" si="41"/>
        <v>0</v>
      </c>
      <c r="U89" s="152">
        <f t="shared" si="41"/>
        <v>0</v>
      </c>
      <c r="V89" s="152">
        <f t="shared" si="41"/>
        <v>0</v>
      </c>
      <c r="W89" s="152">
        <f t="shared" si="41"/>
        <v>0</v>
      </c>
      <c r="X89" s="152">
        <f t="shared" si="41"/>
        <v>0</v>
      </c>
      <c r="Y89" s="152">
        <f t="shared" si="41"/>
        <v>0</v>
      </c>
      <c r="Z89" s="153">
        <f t="shared" si="41"/>
        <v>0</v>
      </c>
      <c r="AA89" s="154">
        <f t="shared" si="40"/>
        <v>0</v>
      </c>
      <c r="AB89" s="152">
        <f t="shared" si="40"/>
        <v>0</v>
      </c>
      <c r="AC89" s="152">
        <f t="shared" si="40"/>
        <v>0</v>
      </c>
      <c r="AD89" s="152">
        <f t="shared" si="40"/>
        <v>0</v>
      </c>
      <c r="AE89" s="152">
        <f t="shared" si="40"/>
        <v>0</v>
      </c>
      <c r="AF89" s="152">
        <f t="shared" si="40"/>
        <v>0</v>
      </c>
      <c r="AG89" s="152">
        <f t="shared" si="40"/>
        <v>0</v>
      </c>
      <c r="AH89" s="152">
        <f t="shared" si="40"/>
        <v>0</v>
      </c>
      <c r="AI89" s="152">
        <f t="shared" si="40"/>
        <v>0</v>
      </c>
      <c r="AJ89" s="152">
        <f t="shared" si="40"/>
        <v>0</v>
      </c>
      <c r="AK89" s="152">
        <f t="shared" si="40"/>
        <v>0</v>
      </c>
      <c r="AL89" s="153">
        <f t="shared" si="40"/>
        <v>0</v>
      </c>
    </row>
    <row r="90" spans="5:38" ht="16.5">
      <c r="E90" s="13"/>
      <c r="F90" s="13"/>
      <c r="G90" s="13"/>
      <c r="H90" s="13"/>
      <c r="I90" s="13"/>
      <c r="J90" s="176"/>
      <c r="K90" s="152">
        <f t="shared" si="39"/>
        <v>0</v>
      </c>
      <c r="L90" s="153">
        <f t="shared" si="40"/>
        <v>0</v>
      </c>
      <c r="M90" s="154">
        <f t="shared" si="40"/>
        <v>0</v>
      </c>
      <c r="N90" s="153">
        <f t="shared" si="40"/>
        <v>0</v>
      </c>
      <c r="O90" s="154">
        <f t="shared" si="40"/>
        <v>0</v>
      </c>
      <c r="P90" s="152">
        <f t="shared" si="40"/>
        <v>0</v>
      </c>
      <c r="Q90" s="152">
        <f t="shared" si="40"/>
        <v>0</v>
      </c>
      <c r="R90" s="152">
        <f t="shared" si="40"/>
        <v>0</v>
      </c>
      <c r="S90" s="152">
        <f t="shared" si="40"/>
        <v>0</v>
      </c>
      <c r="T90" s="152">
        <f t="shared" si="40"/>
        <v>0</v>
      </c>
      <c r="U90" s="152">
        <f t="shared" si="40"/>
        <v>0</v>
      </c>
      <c r="V90" s="152">
        <f t="shared" si="40"/>
        <v>0</v>
      </c>
      <c r="W90" s="152">
        <f t="shared" si="40"/>
        <v>0</v>
      </c>
      <c r="X90" s="152">
        <f t="shared" si="40"/>
        <v>0</v>
      </c>
      <c r="Y90" s="152">
        <f t="shared" si="40"/>
        <v>0</v>
      </c>
      <c r="Z90" s="153">
        <f t="shared" si="40"/>
        <v>0</v>
      </c>
      <c r="AA90" s="154">
        <f t="shared" si="40"/>
        <v>0</v>
      </c>
      <c r="AB90" s="152">
        <f t="shared" si="40"/>
        <v>0</v>
      </c>
      <c r="AC90" s="152">
        <f t="shared" si="40"/>
        <v>0</v>
      </c>
      <c r="AD90" s="152">
        <f t="shared" si="40"/>
        <v>0</v>
      </c>
      <c r="AE90" s="152">
        <f t="shared" si="40"/>
        <v>0</v>
      </c>
      <c r="AF90" s="152">
        <f t="shared" si="40"/>
        <v>0</v>
      </c>
      <c r="AG90" s="152">
        <f t="shared" si="40"/>
        <v>0</v>
      </c>
      <c r="AH90" s="152">
        <f t="shared" si="40"/>
        <v>0</v>
      </c>
      <c r="AI90" s="152">
        <f t="shared" si="40"/>
        <v>0</v>
      </c>
      <c r="AJ90" s="152">
        <f t="shared" si="40"/>
        <v>0</v>
      </c>
      <c r="AK90" s="152">
        <f t="shared" si="40"/>
        <v>0</v>
      </c>
      <c r="AL90" s="153">
        <f t="shared" si="40"/>
        <v>0</v>
      </c>
    </row>
    <row r="91" spans="5:38" ht="16.5">
      <c r="E91" s="13"/>
      <c r="F91" s="13"/>
      <c r="G91" s="13"/>
      <c r="H91" s="13"/>
      <c r="I91" s="13"/>
      <c r="J91" s="176"/>
      <c r="K91" s="152">
        <f t="shared" si="39"/>
        <v>0</v>
      </c>
      <c r="L91" s="153">
        <f t="shared" si="40"/>
        <v>0</v>
      </c>
      <c r="M91" s="154">
        <f t="shared" si="40"/>
        <v>0</v>
      </c>
      <c r="N91" s="153">
        <f t="shared" si="40"/>
        <v>0</v>
      </c>
      <c r="O91" s="154">
        <f t="shared" si="40"/>
        <v>0</v>
      </c>
      <c r="P91" s="152">
        <f t="shared" si="40"/>
        <v>0</v>
      </c>
      <c r="Q91" s="152">
        <f t="shared" si="40"/>
        <v>0</v>
      </c>
      <c r="R91" s="152">
        <f t="shared" si="40"/>
        <v>0</v>
      </c>
      <c r="S91" s="152">
        <f t="shared" si="40"/>
        <v>0</v>
      </c>
      <c r="T91" s="152">
        <f t="shared" si="40"/>
        <v>0</v>
      </c>
      <c r="U91" s="152">
        <f t="shared" si="40"/>
        <v>0</v>
      </c>
      <c r="V91" s="152">
        <f t="shared" si="40"/>
        <v>0</v>
      </c>
      <c r="W91" s="152">
        <f t="shared" si="40"/>
        <v>0</v>
      </c>
      <c r="X91" s="152">
        <f t="shared" si="40"/>
        <v>0</v>
      </c>
      <c r="Y91" s="152">
        <f t="shared" si="40"/>
        <v>0</v>
      </c>
      <c r="Z91" s="153">
        <f t="shared" si="40"/>
        <v>0</v>
      </c>
      <c r="AA91" s="154">
        <f t="shared" si="40"/>
        <v>0</v>
      </c>
      <c r="AB91" s="152">
        <f t="shared" si="40"/>
        <v>0</v>
      </c>
      <c r="AC91" s="152">
        <f t="shared" si="40"/>
        <v>0</v>
      </c>
      <c r="AD91" s="152">
        <f t="shared" si="40"/>
        <v>0</v>
      </c>
      <c r="AE91" s="152">
        <f t="shared" si="40"/>
        <v>0</v>
      </c>
      <c r="AF91" s="152">
        <f t="shared" si="40"/>
        <v>0</v>
      </c>
      <c r="AG91" s="152">
        <f t="shared" si="40"/>
        <v>0</v>
      </c>
      <c r="AH91" s="152">
        <f t="shared" si="40"/>
        <v>0</v>
      </c>
      <c r="AI91" s="152">
        <f t="shared" si="40"/>
        <v>0</v>
      </c>
      <c r="AJ91" s="152">
        <f t="shared" si="40"/>
        <v>0</v>
      </c>
      <c r="AK91" s="152">
        <f t="shared" si="40"/>
        <v>0</v>
      </c>
      <c r="AL91" s="153">
        <f t="shared" si="40"/>
        <v>0</v>
      </c>
    </row>
    <row r="92" spans="5:38" ht="16.5">
      <c r="E92" s="13"/>
      <c r="F92" s="13"/>
      <c r="G92" s="13"/>
      <c r="H92" s="13"/>
      <c r="I92" s="13"/>
      <c r="J92" s="176"/>
      <c r="K92" s="152">
        <f t="shared" si="39"/>
        <v>0</v>
      </c>
      <c r="L92" s="153">
        <f t="shared" si="40"/>
        <v>0</v>
      </c>
      <c r="M92" s="154">
        <f t="shared" si="40"/>
        <v>0</v>
      </c>
      <c r="N92" s="153">
        <f t="shared" si="40"/>
        <v>0</v>
      </c>
      <c r="O92" s="154">
        <f t="shared" si="40"/>
        <v>0</v>
      </c>
      <c r="P92" s="152">
        <f t="shared" si="40"/>
        <v>0</v>
      </c>
      <c r="Q92" s="152">
        <f t="shared" si="40"/>
        <v>0</v>
      </c>
      <c r="R92" s="152">
        <f t="shared" si="40"/>
        <v>0</v>
      </c>
      <c r="S92" s="152">
        <f t="shared" si="40"/>
        <v>0</v>
      </c>
      <c r="T92" s="152">
        <f t="shared" si="40"/>
        <v>0</v>
      </c>
      <c r="U92" s="152">
        <f t="shared" si="40"/>
        <v>0</v>
      </c>
      <c r="V92" s="152">
        <f t="shared" si="40"/>
        <v>0</v>
      </c>
      <c r="W92" s="152">
        <f t="shared" si="40"/>
        <v>0</v>
      </c>
      <c r="X92" s="152">
        <f t="shared" si="40"/>
        <v>0</v>
      </c>
      <c r="Y92" s="152">
        <f t="shared" si="40"/>
        <v>0</v>
      </c>
      <c r="Z92" s="153">
        <f t="shared" si="40"/>
        <v>0</v>
      </c>
      <c r="AA92" s="154">
        <f t="shared" si="40"/>
        <v>0</v>
      </c>
      <c r="AB92" s="152">
        <f t="shared" si="40"/>
        <v>0</v>
      </c>
      <c r="AC92" s="152">
        <f t="shared" si="40"/>
        <v>0</v>
      </c>
      <c r="AD92" s="152">
        <f t="shared" si="40"/>
        <v>0</v>
      </c>
      <c r="AE92" s="152">
        <f t="shared" si="40"/>
        <v>0</v>
      </c>
      <c r="AF92" s="152">
        <f t="shared" si="40"/>
        <v>0</v>
      </c>
      <c r="AG92" s="152">
        <f t="shared" si="40"/>
        <v>0</v>
      </c>
      <c r="AH92" s="152">
        <f t="shared" si="40"/>
        <v>0</v>
      </c>
      <c r="AI92" s="152">
        <f t="shared" si="40"/>
        <v>0</v>
      </c>
      <c r="AJ92" s="152">
        <f t="shared" si="40"/>
        <v>0</v>
      </c>
      <c r="AK92" s="152">
        <f t="shared" si="40"/>
        <v>0</v>
      </c>
      <c r="AL92" s="153">
        <f t="shared" si="40"/>
        <v>0</v>
      </c>
    </row>
    <row r="93" spans="5:38" ht="16.5">
      <c r="E93" s="13"/>
      <c r="F93" s="13"/>
      <c r="G93" s="13"/>
      <c r="H93" s="13"/>
      <c r="I93" s="13"/>
      <c r="J93" s="177"/>
      <c r="K93" s="152">
        <f t="shared" si="39"/>
        <v>0</v>
      </c>
      <c r="L93" s="153">
        <f t="shared" si="40"/>
        <v>0</v>
      </c>
      <c r="M93" s="154">
        <f t="shared" si="40"/>
        <v>0</v>
      </c>
      <c r="N93" s="153">
        <f t="shared" si="40"/>
        <v>0</v>
      </c>
      <c r="O93" s="154">
        <f t="shared" si="40"/>
        <v>0</v>
      </c>
      <c r="P93" s="152">
        <f t="shared" si="40"/>
        <v>0</v>
      </c>
      <c r="Q93" s="152">
        <f t="shared" si="40"/>
        <v>0</v>
      </c>
      <c r="R93" s="152">
        <f t="shared" si="40"/>
        <v>0</v>
      </c>
      <c r="S93" s="152">
        <f t="shared" si="40"/>
        <v>0</v>
      </c>
      <c r="T93" s="152">
        <f t="shared" si="40"/>
        <v>0</v>
      </c>
      <c r="U93" s="152">
        <f t="shared" si="40"/>
        <v>0</v>
      </c>
      <c r="V93" s="152">
        <f t="shared" si="40"/>
        <v>0</v>
      </c>
      <c r="W93" s="152">
        <f t="shared" si="40"/>
        <v>0</v>
      </c>
      <c r="X93" s="152">
        <f t="shared" si="40"/>
        <v>0</v>
      </c>
      <c r="Y93" s="152">
        <f t="shared" si="40"/>
        <v>0</v>
      </c>
      <c r="Z93" s="153">
        <f t="shared" si="40"/>
        <v>0</v>
      </c>
      <c r="AA93" s="154">
        <f t="shared" si="40"/>
        <v>0</v>
      </c>
      <c r="AB93" s="152">
        <f t="shared" si="40"/>
        <v>0</v>
      </c>
      <c r="AC93" s="152">
        <f t="shared" si="40"/>
        <v>0</v>
      </c>
      <c r="AD93" s="152">
        <f t="shared" si="40"/>
        <v>0</v>
      </c>
      <c r="AE93" s="152">
        <f t="shared" si="40"/>
        <v>0</v>
      </c>
      <c r="AF93" s="152">
        <f t="shared" si="40"/>
        <v>0</v>
      </c>
      <c r="AG93" s="152">
        <f t="shared" si="40"/>
        <v>0</v>
      </c>
      <c r="AH93" s="152">
        <f t="shared" si="40"/>
        <v>0</v>
      </c>
      <c r="AI93" s="152">
        <f t="shared" si="40"/>
        <v>0</v>
      </c>
      <c r="AJ93" s="152">
        <f t="shared" si="40"/>
        <v>0</v>
      </c>
      <c r="AK93" s="152">
        <f t="shared" si="40"/>
        <v>0</v>
      </c>
      <c r="AL93" s="153">
        <f t="shared" si="40"/>
        <v>0</v>
      </c>
    </row>
    <row r="94" spans="5:38" ht="16.5">
      <c r="E94" s="13"/>
      <c r="F94" s="13"/>
      <c r="G94" s="13"/>
      <c r="H94" s="13"/>
      <c r="I94" s="13"/>
      <c r="J94" s="276" t="s">
        <v>80</v>
      </c>
      <c r="K94" s="277"/>
      <c r="L94" s="278"/>
      <c r="M94" s="144">
        <f aca="true" t="shared" si="42" ref="M94:AL94">SUM(M88:M93)</f>
        <v>0</v>
      </c>
      <c r="N94" s="145">
        <f t="shared" si="42"/>
        <v>0</v>
      </c>
      <c r="O94" s="144">
        <f t="shared" si="42"/>
        <v>0</v>
      </c>
      <c r="P94" s="146">
        <f t="shared" si="42"/>
        <v>0</v>
      </c>
      <c r="Q94" s="146">
        <f t="shared" si="42"/>
        <v>0</v>
      </c>
      <c r="R94" s="146">
        <f t="shared" si="42"/>
        <v>0</v>
      </c>
      <c r="S94" s="146">
        <f t="shared" si="42"/>
        <v>0</v>
      </c>
      <c r="T94" s="146">
        <f t="shared" si="42"/>
        <v>0</v>
      </c>
      <c r="U94" s="146">
        <f t="shared" si="42"/>
        <v>0</v>
      </c>
      <c r="V94" s="146">
        <f t="shared" si="42"/>
        <v>0</v>
      </c>
      <c r="W94" s="146">
        <f t="shared" si="42"/>
        <v>0</v>
      </c>
      <c r="X94" s="146">
        <f t="shared" si="42"/>
        <v>0</v>
      </c>
      <c r="Y94" s="146">
        <f t="shared" si="42"/>
        <v>0</v>
      </c>
      <c r="Z94" s="145">
        <f t="shared" si="42"/>
        <v>0</v>
      </c>
      <c r="AA94" s="144">
        <f t="shared" si="42"/>
        <v>0</v>
      </c>
      <c r="AB94" s="146">
        <f t="shared" si="42"/>
        <v>0</v>
      </c>
      <c r="AC94" s="146">
        <f t="shared" si="42"/>
        <v>0</v>
      </c>
      <c r="AD94" s="146">
        <f t="shared" si="42"/>
        <v>0</v>
      </c>
      <c r="AE94" s="146">
        <f t="shared" si="42"/>
        <v>0</v>
      </c>
      <c r="AF94" s="146">
        <f t="shared" si="42"/>
        <v>0</v>
      </c>
      <c r="AG94" s="146">
        <f t="shared" si="42"/>
        <v>0</v>
      </c>
      <c r="AH94" s="146">
        <f t="shared" si="42"/>
        <v>0</v>
      </c>
      <c r="AI94" s="146">
        <f t="shared" si="42"/>
        <v>0</v>
      </c>
      <c r="AJ94" s="146">
        <f t="shared" si="42"/>
        <v>0</v>
      </c>
      <c r="AK94" s="146">
        <f t="shared" si="42"/>
        <v>0</v>
      </c>
      <c r="AL94" s="145">
        <f t="shared" si="42"/>
        <v>0</v>
      </c>
    </row>
    <row r="95" spans="5:38" ht="16.5">
      <c r="E95" s="13"/>
      <c r="F95" s="13"/>
      <c r="G95" s="13"/>
      <c r="H95" s="13"/>
      <c r="I95" s="13"/>
      <c r="J95" s="266"/>
      <c r="K95" s="167"/>
      <c r="L95" s="168"/>
      <c r="M95" s="8"/>
      <c r="N95" s="9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9"/>
      <c r="AA95" s="8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9"/>
    </row>
    <row r="96" spans="5:38" ht="16.5">
      <c r="E96" s="13"/>
      <c r="F96" s="13"/>
      <c r="G96" s="13"/>
      <c r="H96" s="13"/>
      <c r="I96" s="13"/>
      <c r="J96" s="268" t="s">
        <v>48</v>
      </c>
      <c r="K96" s="269"/>
      <c r="L96" s="153">
        <f aca="true" t="shared" si="43" ref="L96:L101">K88</f>
        <v>0</v>
      </c>
      <c r="M96" s="104">
        <f>IF(M88&lt;&gt;0,M88/$L$88/12,0)</f>
        <v>0</v>
      </c>
      <c r="N96" s="105">
        <f>IF(M96&lt;&gt;0,M96,IF(N88&lt;&gt;0,N88/$L$88/12,0))</f>
        <v>0</v>
      </c>
      <c r="O96" s="104">
        <f aca="true" t="shared" si="44" ref="O96:AL96">IF(N96&lt;&gt;0,N96,IF(O88&lt;&gt;0,O88/$L$88/12,0))</f>
        <v>0</v>
      </c>
      <c r="P96" s="102">
        <f t="shared" si="44"/>
        <v>0</v>
      </c>
      <c r="Q96" s="102">
        <f t="shared" si="44"/>
        <v>0</v>
      </c>
      <c r="R96" s="102">
        <f t="shared" si="44"/>
        <v>0</v>
      </c>
      <c r="S96" s="102">
        <f t="shared" si="44"/>
        <v>0</v>
      </c>
      <c r="T96" s="102">
        <f t="shared" si="44"/>
        <v>0</v>
      </c>
      <c r="U96" s="102">
        <f t="shared" si="44"/>
        <v>0</v>
      </c>
      <c r="V96" s="102">
        <f t="shared" si="44"/>
        <v>0</v>
      </c>
      <c r="W96" s="102">
        <f t="shared" si="44"/>
        <v>0</v>
      </c>
      <c r="X96" s="102">
        <f t="shared" si="44"/>
        <v>0</v>
      </c>
      <c r="Y96" s="102">
        <f t="shared" si="44"/>
        <v>0</v>
      </c>
      <c r="Z96" s="105">
        <f t="shared" si="44"/>
        <v>0</v>
      </c>
      <c r="AA96" s="104">
        <f t="shared" si="44"/>
        <v>0</v>
      </c>
      <c r="AB96" s="102">
        <f t="shared" si="44"/>
        <v>0</v>
      </c>
      <c r="AC96" s="102">
        <f t="shared" si="44"/>
        <v>0</v>
      </c>
      <c r="AD96" s="102">
        <f t="shared" si="44"/>
        <v>0</v>
      </c>
      <c r="AE96" s="102">
        <f t="shared" si="44"/>
        <v>0</v>
      </c>
      <c r="AF96" s="102">
        <f t="shared" si="44"/>
        <v>0</v>
      </c>
      <c r="AG96" s="102">
        <f t="shared" si="44"/>
        <v>0</v>
      </c>
      <c r="AH96" s="102">
        <f t="shared" si="44"/>
        <v>0</v>
      </c>
      <c r="AI96" s="102">
        <f t="shared" si="44"/>
        <v>0</v>
      </c>
      <c r="AJ96" s="102">
        <f t="shared" si="44"/>
        <v>0</v>
      </c>
      <c r="AK96" s="102">
        <f t="shared" si="44"/>
        <v>0</v>
      </c>
      <c r="AL96" s="105">
        <f t="shared" si="44"/>
        <v>0</v>
      </c>
    </row>
    <row r="97" spans="5:38" ht="16.5">
      <c r="E97" s="13"/>
      <c r="F97" s="13"/>
      <c r="G97" s="13"/>
      <c r="H97" s="13"/>
      <c r="I97" s="13"/>
      <c r="J97" s="268"/>
      <c r="K97" s="269"/>
      <c r="L97" s="153">
        <f t="shared" si="43"/>
        <v>0</v>
      </c>
      <c r="M97" s="104">
        <f>IF(M89&lt;&gt;0,M89/$L$89/12,0)</f>
        <v>0</v>
      </c>
      <c r="N97" s="105">
        <f>IF(M97&lt;&gt;0,M97,IF(N89&lt;&gt;0,N89/$L$89/12,0))</f>
        <v>0</v>
      </c>
      <c r="O97" s="104">
        <f aca="true" t="shared" si="45" ref="O97:AL97">IF(N97&lt;&gt;0,N97,IF(O89&lt;&gt;0,O89/$L$89/12,0))</f>
        <v>0</v>
      </c>
      <c r="P97" s="102">
        <f t="shared" si="45"/>
        <v>0</v>
      </c>
      <c r="Q97" s="102">
        <f t="shared" si="45"/>
        <v>0</v>
      </c>
      <c r="R97" s="102">
        <f t="shared" si="45"/>
        <v>0</v>
      </c>
      <c r="S97" s="102">
        <f t="shared" si="45"/>
        <v>0</v>
      </c>
      <c r="T97" s="102">
        <f t="shared" si="45"/>
        <v>0</v>
      </c>
      <c r="U97" s="102">
        <f t="shared" si="45"/>
        <v>0</v>
      </c>
      <c r="V97" s="102">
        <f t="shared" si="45"/>
        <v>0</v>
      </c>
      <c r="W97" s="102">
        <f t="shared" si="45"/>
        <v>0</v>
      </c>
      <c r="X97" s="102">
        <f t="shared" si="45"/>
        <v>0</v>
      </c>
      <c r="Y97" s="102">
        <f t="shared" si="45"/>
        <v>0</v>
      </c>
      <c r="Z97" s="105">
        <f t="shared" si="45"/>
        <v>0</v>
      </c>
      <c r="AA97" s="104">
        <f t="shared" si="45"/>
        <v>0</v>
      </c>
      <c r="AB97" s="102">
        <f t="shared" si="45"/>
        <v>0</v>
      </c>
      <c r="AC97" s="102">
        <f t="shared" si="45"/>
        <v>0</v>
      </c>
      <c r="AD97" s="102">
        <f t="shared" si="45"/>
        <v>0</v>
      </c>
      <c r="AE97" s="102">
        <f t="shared" si="45"/>
        <v>0</v>
      </c>
      <c r="AF97" s="102">
        <f t="shared" si="45"/>
        <v>0</v>
      </c>
      <c r="AG97" s="102">
        <f t="shared" si="45"/>
        <v>0</v>
      </c>
      <c r="AH97" s="102">
        <f t="shared" si="45"/>
        <v>0</v>
      </c>
      <c r="AI97" s="102">
        <f t="shared" si="45"/>
        <v>0</v>
      </c>
      <c r="AJ97" s="102">
        <f t="shared" si="45"/>
        <v>0</v>
      </c>
      <c r="AK97" s="102">
        <f t="shared" si="45"/>
        <v>0</v>
      </c>
      <c r="AL97" s="105">
        <f t="shared" si="45"/>
        <v>0</v>
      </c>
    </row>
    <row r="98" spans="5:38" ht="16.5">
      <c r="E98" s="13"/>
      <c r="F98" s="13"/>
      <c r="G98" s="13"/>
      <c r="H98" s="13"/>
      <c r="I98" s="13"/>
      <c r="J98" s="268"/>
      <c r="K98" s="269"/>
      <c r="L98" s="153">
        <f t="shared" si="43"/>
        <v>0</v>
      </c>
      <c r="M98" s="104">
        <f>IF(M90&lt;&gt;0,M90/$L$90/12,0)</f>
        <v>0</v>
      </c>
      <c r="N98" s="105">
        <f>IF(M98&lt;&gt;0,M98,IF(N90&lt;&gt;0,N90/$L$90/12,0))</f>
        <v>0</v>
      </c>
      <c r="O98" s="104">
        <f aca="true" t="shared" si="46" ref="O98:AL98">IF(N98&lt;&gt;0,N98,IF(O90&lt;&gt;0,O90/$L$90/12,0))</f>
        <v>0</v>
      </c>
      <c r="P98" s="102">
        <f t="shared" si="46"/>
        <v>0</v>
      </c>
      <c r="Q98" s="102">
        <f t="shared" si="46"/>
        <v>0</v>
      </c>
      <c r="R98" s="102">
        <f t="shared" si="46"/>
        <v>0</v>
      </c>
      <c r="S98" s="102">
        <f t="shared" si="46"/>
        <v>0</v>
      </c>
      <c r="T98" s="102">
        <f t="shared" si="46"/>
        <v>0</v>
      </c>
      <c r="U98" s="102">
        <f t="shared" si="46"/>
        <v>0</v>
      </c>
      <c r="V98" s="102">
        <f t="shared" si="46"/>
        <v>0</v>
      </c>
      <c r="W98" s="102">
        <f t="shared" si="46"/>
        <v>0</v>
      </c>
      <c r="X98" s="102">
        <f t="shared" si="46"/>
        <v>0</v>
      </c>
      <c r="Y98" s="102">
        <f t="shared" si="46"/>
        <v>0</v>
      </c>
      <c r="Z98" s="105">
        <f t="shared" si="46"/>
        <v>0</v>
      </c>
      <c r="AA98" s="104">
        <f t="shared" si="46"/>
        <v>0</v>
      </c>
      <c r="AB98" s="102">
        <f t="shared" si="46"/>
        <v>0</v>
      </c>
      <c r="AC98" s="102">
        <f t="shared" si="46"/>
        <v>0</v>
      </c>
      <c r="AD98" s="102">
        <f t="shared" si="46"/>
        <v>0</v>
      </c>
      <c r="AE98" s="102">
        <f t="shared" si="46"/>
        <v>0</v>
      </c>
      <c r="AF98" s="102">
        <f t="shared" si="46"/>
        <v>0</v>
      </c>
      <c r="AG98" s="102">
        <f t="shared" si="46"/>
        <v>0</v>
      </c>
      <c r="AH98" s="102">
        <f t="shared" si="46"/>
        <v>0</v>
      </c>
      <c r="AI98" s="102">
        <f t="shared" si="46"/>
        <v>0</v>
      </c>
      <c r="AJ98" s="102">
        <f t="shared" si="46"/>
        <v>0</v>
      </c>
      <c r="AK98" s="102">
        <f t="shared" si="46"/>
        <v>0</v>
      </c>
      <c r="AL98" s="105">
        <f t="shared" si="46"/>
        <v>0</v>
      </c>
    </row>
    <row r="99" spans="5:38" ht="16.5">
      <c r="E99" s="13"/>
      <c r="F99" s="13"/>
      <c r="G99" s="13"/>
      <c r="H99" s="13"/>
      <c r="I99" s="13"/>
      <c r="J99" s="268"/>
      <c r="K99" s="269"/>
      <c r="L99" s="153">
        <f t="shared" si="43"/>
        <v>0</v>
      </c>
      <c r="M99" s="104">
        <f>IF(M91&lt;&gt;0,M91/$L$91/12,0)</f>
        <v>0</v>
      </c>
      <c r="N99" s="105">
        <f>IF(M99&lt;&gt;0,M99,IF(N91&lt;&gt;0,N91/$L$91/12,0))</f>
        <v>0</v>
      </c>
      <c r="O99" s="104">
        <f aca="true" t="shared" si="47" ref="O99:AL99">IF(N99&lt;&gt;0,N99,IF(O91&lt;&gt;0,O91/$L$91/12,0))</f>
        <v>0</v>
      </c>
      <c r="P99" s="102">
        <f t="shared" si="47"/>
        <v>0</v>
      </c>
      <c r="Q99" s="102">
        <f t="shared" si="47"/>
        <v>0</v>
      </c>
      <c r="R99" s="102">
        <f t="shared" si="47"/>
        <v>0</v>
      </c>
      <c r="S99" s="102">
        <f t="shared" si="47"/>
        <v>0</v>
      </c>
      <c r="T99" s="102">
        <f t="shared" si="47"/>
        <v>0</v>
      </c>
      <c r="U99" s="102">
        <f t="shared" si="47"/>
        <v>0</v>
      </c>
      <c r="V99" s="102">
        <f t="shared" si="47"/>
        <v>0</v>
      </c>
      <c r="W99" s="102">
        <f t="shared" si="47"/>
        <v>0</v>
      </c>
      <c r="X99" s="102">
        <f t="shared" si="47"/>
        <v>0</v>
      </c>
      <c r="Y99" s="102">
        <f t="shared" si="47"/>
        <v>0</v>
      </c>
      <c r="Z99" s="105">
        <f t="shared" si="47"/>
        <v>0</v>
      </c>
      <c r="AA99" s="104">
        <f t="shared" si="47"/>
        <v>0</v>
      </c>
      <c r="AB99" s="102">
        <f t="shared" si="47"/>
        <v>0</v>
      </c>
      <c r="AC99" s="102">
        <f t="shared" si="47"/>
        <v>0</v>
      </c>
      <c r="AD99" s="102">
        <f t="shared" si="47"/>
        <v>0</v>
      </c>
      <c r="AE99" s="102">
        <f t="shared" si="47"/>
        <v>0</v>
      </c>
      <c r="AF99" s="102">
        <f t="shared" si="47"/>
        <v>0</v>
      </c>
      <c r="AG99" s="102">
        <f t="shared" si="47"/>
        <v>0</v>
      </c>
      <c r="AH99" s="102">
        <f t="shared" si="47"/>
        <v>0</v>
      </c>
      <c r="AI99" s="102">
        <f t="shared" si="47"/>
        <v>0</v>
      </c>
      <c r="AJ99" s="102">
        <f t="shared" si="47"/>
        <v>0</v>
      </c>
      <c r="AK99" s="102">
        <f t="shared" si="47"/>
        <v>0</v>
      </c>
      <c r="AL99" s="105">
        <f t="shared" si="47"/>
        <v>0</v>
      </c>
    </row>
    <row r="100" spans="10:38" ht="16.5">
      <c r="J100" s="268"/>
      <c r="K100" s="269"/>
      <c r="L100" s="153">
        <f t="shared" si="43"/>
        <v>0</v>
      </c>
      <c r="M100" s="104">
        <f>IF(M92&lt;&gt;0,M92/$L$92/12,0)</f>
        <v>0</v>
      </c>
      <c r="N100" s="105">
        <f>IF(M100&lt;&gt;0,M100,IF(N92&lt;&gt;0,N92/$L$92/12,0))</f>
        <v>0</v>
      </c>
      <c r="O100" s="104">
        <f aca="true" t="shared" si="48" ref="O100:AL100">IF(N100&lt;&gt;0,N100,IF(O92&lt;&gt;0,O92/$L$92/12,0))</f>
        <v>0</v>
      </c>
      <c r="P100" s="102">
        <f t="shared" si="48"/>
        <v>0</v>
      </c>
      <c r="Q100" s="102">
        <f t="shared" si="48"/>
        <v>0</v>
      </c>
      <c r="R100" s="102">
        <f t="shared" si="48"/>
        <v>0</v>
      </c>
      <c r="S100" s="102">
        <f t="shared" si="48"/>
        <v>0</v>
      </c>
      <c r="T100" s="102">
        <f t="shared" si="48"/>
        <v>0</v>
      </c>
      <c r="U100" s="102">
        <f t="shared" si="48"/>
        <v>0</v>
      </c>
      <c r="V100" s="102">
        <f t="shared" si="48"/>
        <v>0</v>
      </c>
      <c r="W100" s="102">
        <f t="shared" si="48"/>
        <v>0</v>
      </c>
      <c r="X100" s="102">
        <f t="shared" si="48"/>
        <v>0</v>
      </c>
      <c r="Y100" s="102">
        <f t="shared" si="48"/>
        <v>0</v>
      </c>
      <c r="Z100" s="105">
        <f t="shared" si="48"/>
        <v>0</v>
      </c>
      <c r="AA100" s="104">
        <f t="shared" si="48"/>
        <v>0</v>
      </c>
      <c r="AB100" s="102">
        <f t="shared" si="48"/>
        <v>0</v>
      </c>
      <c r="AC100" s="102">
        <f t="shared" si="48"/>
        <v>0</v>
      </c>
      <c r="AD100" s="102">
        <f t="shared" si="48"/>
        <v>0</v>
      </c>
      <c r="AE100" s="102">
        <f t="shared" si="48"/>
        <v>0</v>
      </c>
      <c r="AF100" s="102">
        <f t="shared" si="48"/>
        <v>0</v>
      </c>
      <c r="AG100" s="102">
        <f t="shared" si="48"/>
        <v>0</v>
      </c>
      <c r="AH100" s="102">
        <f t="shared" si="48"/>
        <v>0</v>
      </c>
      <c r="AI100" s="102">
        <f t="shared" si="48"/>
        <v>0</v>
      </c>
      <c r="AJ100" s="102">
        <f t="shared" si="48"/>
        <v>0</v>
      </c>
      <c r="AK100" s="102">
        <f t="shared" si="48"/>
        <v>0</v>
      </c>
      <c r="AL100" s="105">
        <f t="shared" si="48"/>
        <v>0</v>
      </c>
    </row>
    <row r="101" spans="10:38" ht="16.5">
      <c r="J101" s="268"/>
      <c r="K101" s="269"/>
      <c r="L101" s="153">
        <f t="shared" si="43"/>
        <v>0</v>
      </c>
      <c r="M101" s="104">
        <f>IF(M93&lt;&gt;0,M93/$L$93/12,0)</f>
        <v>0</v>
      </c>
      <c r="N101" s="105">
        <f>IF(M101&lt;&gt;0,M101,IF(N93&lt;&gt;0,N93/$L$93/12,0))</f>
        <v>0</v>
      </c>
      <c r="O101" s="104">
        <f aca="true" t="shared" si="49" ref="O101:AL101">IF(N101&lt;&gt;0,N101,IF(O93&lt;&gt;0,O93/$L$93/12,0))</f>
        <v>0</v>
      </c>
      <c r="P101" s="102">
        <f t="shared" si="49"/>
        <v>0</v>
      </c>
      <c r="Q101" s="102">
        <f t="shared" si="49"/>
        <v>0</v>
      </c>
      <c r="R101" s="102">
        <f t="shared" si="49"/>
        <v>0</v>
      </c>
      <c r="S101" s="102">
        <f t="shared" si="49"/>
        <v>0</v>
      </c>
      <c r="T101" s="102">
        <f t="shared" si="49"/>
        <v>0</v>
      </c>
      <c r="U101" s="102">
        <f t="shared" si="49"/>
        <v>0</v>
      </c>
      <c r="V101" s="102">
        <f t="shared" si="49"/>
        <v>0</v>
      </c>
      <c r="W101" s="102">
        <f t="shared" si="49"/>
        <v>0</v>
      </c>
      <c r="X101" s="102">
        <f t="shared" si="49"/>
        <v>0</v>
      </c>
      <c r="Y101" s="102">
        <f t="shared" si="49"/>
        <v>0</v>
      </c>
      <c r="Z101" s="105">
        <f t="shared" si="49"/>
        <v>0</v>
      </c>
      <c r="AA101" s="104">
        <f t="shared" si="49"/>
        <v>0</v>
      </c>
      <c r="AB101" s="102">
        <f t="shared" si="49"/>
        <v>0</v>
      </c>
      <c r="AC101" s="102">
        <f t="shared" si="49"/>
        <v>0</v>
      </c>
      <c r="AD101" s="102">
        <f t="shared" si="49"/>
        <v>0</v>
      </c>
      <c r="AE101" s="102">
        <f t="shared" si="49"/>
        <v>0</v>
      </c>
      <c r="AF101" s="102">
        <f t="shared" si="49"/>
        <v>0</v>
      </c>
      <c r="AG101" s="102">
        <f t="shared" si="49"/>
        <v>0</v>
      </c>
      <c r="AH101" s="102">
        <f t="shared" si="49"/>
        <v>0</v>
      </c>
      <c r="AI101" s="102">
        <f t="shared" si="49"/>
        <v>0</v>
      </c>
      <c r="AJ101" s="102">
        <f t="shared" si="49"/>
        <v>0</v>
      </c>
      <c r="AK101" s="102">
        <f t="shared" si="49"/>
        <v>0</v>
      </c>
      <c r="AL101" s="105">
        <f t="shared" si="49"/>
        <v>0</v>
      </c>
    </row>
    <row r="102" spans="10:38" ht="17.25" thickBot="1">
      <c r="J102" s="270" t="s">
        <v>81</v>
      </c>
      <c r="K102" s="271"/>
      <c r="L102" s="272"/>
      <c r="M102" s="50">
        <f>SUM(M96:M101)</f>
        <v>0</v>
      </c>
      <c r="N102" s="48">
        <f aca="true" t="shared" si="50" ref="N102:AL102">SUM(N96:N101)</f>
        <v>0</v>
      </c>
      <c r="O102" s="50">
        <f t="shared" si="50"/>
        <v>0</v>
      </c>
      <c r="P102" s="47">
        <f t="shared" si="50"/>
        <v>0</v>
      </c>
      <c r="Q102" s="47">
        <f t="shared" si="50"/>
        <v>0</v>
      </c>
      <c r="R102" s="47">
        <f t="shared" si="50"/>
        <v>0</v>
      </c>
      <c r="S102" s="47">
        <f t="shared" si="50"/>
        <v>0</v>
      </c>
      <c r="T102" s="47">
        <f t="shared" si="50"/>
        <v>0</v>
      </c>
      <c r="U102" s="47">
        <f t="shared" si="50"/>
        <v>0</v>
      </c>
      <c r="V102" s="47">
        <f t="shared" si="50"/>
        <v>0</v>
      </c>
      <c r="W102" s="47">
        <f t="shared" si="50"/>
        <v>0</v>
      </c>
      <c r="X102" s="47">
        <f t="shared" si="50"/>
        <v>0</v>
      </c>
      <c r="Y102" s="47">
        <f t="shared" si="50"/>
        <v>0</v>
      </c>
      <c r="Z102" s="48">
        <f t="shared" si="50"/>
        <v>0</v>
      </c>
      <c r="AA102" s="50">
        <f t="shared" si="50"/>
        <v>0</v>
      </c>
      <c r="AB102" s="47">
        <f t="shared" si="50"/>
        <v>0</v>
      </c>
      <c r="AC102" s="47">
        <f t="shared" si="50"/>
        <v>0</v>
      </c>
      <c r="AD102" s="47">
        <f t="shared" si="50"/>
        <v>0</v>
      </c>
      <c r="AE102" s="47">
        <f t="shared" si="50"/>
        <v>0</v>
      </c>
      <c r="AF102" s="47">
        <f t="shared" si="50"/>
        <v>0</v>
      </c>
      <c r="AG102" s="47">
        <f t="shared" si="50"/>
        <v>0</v>
      </c>
      <c r="AH102" s="47">
        <f t="shared" si="50"/>
        <v>0</v>
      </c>
      <c r="AI102" s="47">
        <f t="shared" si="50"/>
        <v>0</v>
      </c>
      <c r="AJ102" s="47">
        <f t="shared" si="50"/>
        <v>0</v>
      </c>
      <c r="AK102" s="47">
        <f t="shared" si="50"/>
        <v>0</v>
      </c>
      <c r="AL102" s="48">
        <f t="shared" si="50"/>
        <v>0</v>
      </c>
    </row>
    <row r="103" spans="10:38" ht="16.5">
      <c r="J103" s="23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7:25" ht="16.5">
      <c r="Q104" s="3"/>
      <c r="R104" s="3"/>
      <c r="S104" s="3"/>
      <c r="T104" s="3"/>
      <c r="U104" s="3"/>
      <c r="V104" s="3"/>
      <c r="W104" s="3"/>
      <c r="X104" s="3"/>
      <c r="Y104" s="3"/>
    </row>
    <row r="105" spans="17:25" ht="16.5">
      <c r="Q105" s="3"/>
      <c r="R105" s="3"/>
      <c r="S105" s="3"/>
      <c r="T105" s="3"/>
      <c r="U105" s="3"/>
      <c r="V105" s="3"/>
      <c r="W105" s="3"/>
      <c r="X105" s="3"/>
      <c r="Y105" s="3"/>
    </row>
  </sheetData>
  <sheetProtection password="8019" sheet="1"/>
  <mergeCells count="237">
    <mergeCell ref="J63:L63"/>
    <mergeCell ref="M85:N85"/>
    <mergeCell ref="M4:N4"/>
    <mergeCell ref="J85:L86"/>
    <mergeCell ref="J87:L87"/>
    <mergeCell ref="J94:L94"/>
    <mergeCell ref="J50:L50"/>
    <mergeCell ref="J51:L52"/>
    <mergeCell ref="J53:L53"/>
    <mergeCell ref="J54:L54"/>
    <mergeCell ref="J96:K101"/>
    <mergeCell ref="J59:L59"/>
    <mergeCell ref="J60:J62"/>
    <mergeCell ref="J56:J57"/>
    <mergeCell ref="J78:L78"/>
    <mergeCell ref="J102:L102"/>
    <mergeCell ref="J95:L95"/>
    <mergeCell ref="J74:L74"/>
    <mergeCell ref="J75:L75"/>
    <mergeCell ref="J76:L76"/>
    <mergeCell ref="O85:Z85"/>
    <mergeCell ref="AA85:AL85"/>
    <mergeCell ref="J64:J70"/>
    <mergeCell ref="J71:L71"/>
    <mergeCell ref="J72:L72"/>
    <mergeCell ref="J73:L73"/>
    <mergeCell ref="J77:L77"/>
    <mergeCell ref="O84:P84"/>
    <mergeCell ref="J79:L79"/>
    <mergeCell ref="J80:L80"/>
    <mergeCell ref="L33:L34"/>
    <mergeCell ref="I31:I32"/>
    <mergeCell ref="J31:J32"/>
    <mergeCell ref="K31:K32"/>
    <mergeCell ref="L31:L32"/>
    <mergeCell ref="J55:L55"/>
    <mergeCell ref="K56:L56"/>
    <mergeCell ref="K57:L57"/>
    <mergeCell ref="J58:L58"/>
    <mergeCell ref="F40:F43"/>
    <mergeCell ref="G40:G43"/>
    <mergeCell ref="H40:H43"/>
    <mergeCell ref="I40:I43"/>
    <mergeCell ref="J40:J43"/>
    <mergeCell ref="F46:H47"/>
    <mergeCell ref="G22:G26"/>
    <mergeCell ref="G27:G30"/>
    <mergeCell ref="H22:H26"/>
    <mergeCell ref="H27:H30"/>
    <mergeCell ref="K33:K34"/>
    <mergeCell ref="G33:G34"/>
    <mergeCell ref="H33:H34"/>
    <mergeCell ref="I33:I34"/>
    <mergeCell ref="J33:J34"/>
    <mergeCell ref="J82:L82"/>
    <mergeCell ref="M51:N51"/>
    <mergeCell ref="I22:I26"/>
    <mergeCell ref="J22:J26"/>
    <mergeCell ref="J27:J30"/>
    <mergeCell ref="K22:K26"/>
    <mergeCell ref="K27:K30"/>
    <mergeCell ref="L22:L26"/>
    <mergeCell ref="L27:L30"/>
    <mergeCell ref="I27:I30"/>
    <mergeCell ref="C32:D32"/>
    <mergeCell ref="D33:E33"/>
    <mergeCell ref="D34:E34"/>
    <mergeCell ref="F31:F32"/>
    <mergeCell ref="G31:G32"/>
    <mergeCell ref="H31:H32"/>
    <mergeCell ref="C31:D31"/>
    <mergeCell ref="B33:C34"/>
    <mergeCell ref="F22:F26"/>
    <mergeCell ref="F4:F5"/>
    <mergeCell ref="F13:F14"/>
    <mergeCell ref="F15:F16"/>
    <mergeCell ref="F17:F18"/>
    <mergeCell ref="F33:F34"/>
    <mergeCell ref="F27:F30"/>
    <mergeCell ref="F6:H7"/>
    <mergeCell ref="G15:G16"/>
    <mergeCell ref="H15:H16"/>
    <mergeCell ref="AK17:AK18"/>
    <mergeCell ref="AF17:AF18"/>
    <mergeCell ref="AG17:AG18"/>
    <mergeCell ref="AH17:AH18"/>
    <mergeCell ref="AI17:AI18"/>
    <mergeCell ref="AL17:AL18"/>
    <mergeCell ref="C22:E22"/>
    <mergeCell ref="C43:D43"/>
    <mergeCell ref="B47:D47"/>
    <mergeCell ref="D23:E23"/>
    <mergeCell ref="D24:E24"/>
    <mergeCell ref="D25:E25"/>
    <mergeCell ref="D26:E26"/>
    <mergeCell ref="D27:E27"/>
    <mergeCell ref="B45:E45"/>
    <mergeCell ref="B46:E46"/>
    <mergeCell ref="AE17:AE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AG13:AG14"/>
    <mergeCell ref="AH13:AH14"/>
    <mergeCell ref="AI13:AI14"/>
    <mergeCell ref="AJ13:AJ14"/>
    <mergeCell ref="AK13:AK14"/>
    <mergeCell ref="AL13:AL14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Q13:Q14"/>
    <mergeCell ref="Q15:Q16"/>
    <mergeCell ref="Q17:Q18"/>
    <mergeCell ref="R13:R14"/>
    <mergeCell ref="S13:S14"/>
    <mergeCell ref="T13:T14"/>
    <mergeCell ref="R15:R16"/>
    <mergeCell ref="S15:S16"/>
    <mergeCell ref="T15:T16"/>
    <mergeCell ref="R17:R18"/>
    <mergeCell ref="J15:J16"/>
    <mergeCell ref="O13:O14"/>
    <mergeCell ref="O15:O16"/>
    <mergeCell ref="O17:O18"/>
    <mergeCell ref="P13:P14"/>
    <mergeCell ref="P15:P16"/>
    <mergeCell ref="P17:P18"/>
    <mergeCell ref="M13:M14"/>
    <mergeCell ref="N13:N14"/>
    <mergeCell ref="M15:M16"/>
    <mergeCell ref="I15:I16"/>
    <mergeCell ref="I13:I14"/>
    <mergeCell ref="J13:J14"/>
    <mergeCell ref="K13:K14"/>
    <mergeCell ref="N15:N16"/>
    <mergeCell ref="M17:M18"/>
    <mergeCell ref="N17:N18"/>
    <mergeCell ref="K15:K16"/>
    <mergeCell ref="L15:L16"/>
    <mergeCell ref="I17:I18"/>
    <mergeCell ref="O51:Z51"/>
    <mergeCell ref="AA51:AL51"/>
    <mergeCell ref="O50:P50"/>
    <mergeCell ref="L40:L43"/>
    <mergeCell ref="K40:K43"/>
    <mergeCell ref="G17:G18"/>
    <mergeCell ref="H17:H18"/>
    <mergeCell ref="J17:J18"/>
    <mergeCell ref="K17:K18"/>
    <mergeCell ref="L17:L18"/>
    <mergeCell ref="AA4:AL4"/>
    <mergeCell ref="O4:Z4"/>
    <mergeCell ref="C13:C14"/>
    <mergeCell ref="B37:E37"/>
    <mergeCell ref="D30:E30"/>
    <mergeCell ref="I4:L4"/>
    <mergeCell ref="G4:G5"/>
    <mergeCell ref="H4:H5"/>
    <mergeCell ref="I6:L7"/>
    <mergeCell ref="M6:N7"/>
    <mergeCell ref="B36:E36"/>
    <mergeCell ref="B20:E20"/>
    <mergeCell ref="C23:C30"/>
    <mergeCell ref="C21:E21"/>
    <mergeCell ref="B21:B30"/>
    <mergeCell ref="AA6:AL7"/>
    <mergeCell ref="O6:Z7"/>
    <mergeCell ref="L13:L14"/>
    <mergeCell ref="G13:G14"/>
    <mergeCell ref="H13:H14"/>
    <mergeCell ref="C17:C18"/>
    <mergeCell ref="C7:D7"/>
    <mergeCell ref="B19:E19"/>
    <mergeCell ref="B3:E3"/>
    <mergeCell ref="B11:E11"/>
    <mergeCell ref="C15:C16"/>
    <mergeCell ref="B10:E10"/>
    <mergeCell ref="C8:E8"/>
    <mergeCell ref="B12:E12"/>
    <mergeCell ref="C41:E41"/>
    <mergeCell ref="C42:E42"/>
    <mergeCell ref="B39:E39"/>
    <mergeCell ref="R2:S2"/>
    <mergeCell ref="B4:E5"/>
    <mergeCell ref="C9:E9"/>
    <mergeCell ref="B6:B9"/>
    <mergeCell ref="D28:E28"/>
    <mergeCell ref="B13:B18"/>
    <mergeCell ref="C6:D6"/>
    <mergeCell ref="B38:E38"/>
    <mergeCell ref="D29:E29"/>
    <mergeCell ref="B35:E35"/>
    <mergeCell ref="B48:E48"/>
    <mergeCell ref="B44:E44"/>
    <mergeCell ref="J88:J93"/>
    <mergeCell ref="J81:L81"/>
    <mergeCell ref="B31:B32"/>
    <mergeCell ref="B40:B43"/>
    <mergeCell ref="C40:E40"/>
  </mergeCells>
  <dataValidations count="9">
    <dataValidation type="list" allowBlank="1" showInputMessage="1" showErrorMessage="1" sqref="E18 E14 E16">
      <formula1>$AN$5:$AN$8</formula1>
    </dataValidation>
    <dataValidation type="whole" allowBlank="1" showInputMessage="1" showErrorMessage="1" sqref="L2">
      <formula1>2020</formula1>
      <formula2>2030</formula2>
    </dataValidation>
    <dataValidation type="whole" allowBlank="1" showInputMessage="1" showErrorMessage="1" sqref="N2">
      <formula1>1</formula1>
      <formula2>12</formula2>
    </dataValidation>
    <dataValidation type="whole" allowBlank="1" showInputMessage="1" showErrorMessage="1" sqref="E6">
      <formula1>1</formula1>
      <formula2>30</formula2>
    </dataValidation>
    <dataValidation type="decimal" allowBlank="1" showInputMessage="1" showErrorMessage="1" sqref="E7 E43 E15 E13 E17">
      <formula1>0</formula1>
      <formula2>1</formula2>
    </dataValidation>
    <dataValidation type="decimal" allowBlank="1" showInputMessage="1" showErrorMessage="1" sqref="G21:H30 G40:H43 G33:H38 G8:H9">
      <formula1>-1</formula1>
      <formula2>1</formula2>
    </dataValidation>
    <dataValidation type="whole" operator="greaterThanOrEqual" allowBlank="1" showInputMessage="1" showErrorMessage="1" sqref="M54 M74:AL77 M65:AL70 M46:AL46 M40:AL42 M33:AL38 M21:AL30 M8:AL9">
      <formula1>0</formula1>
    </dataValidation>
    <dataValidation type="whole" allowBlank="1" showInputMessage="1" showErrorMessage="1" sqref="L65:L70">
      <formula1>2</formula1>
      <formula2>15</formula2>
    </dataValidation>
    <dataValidation type="decimal" allowBlank="1" showInputMessage="1" showErrorMessage="1" sqref="E47">
      <formula1>0</formula1>
      <formula2>0.1</formula2>
    </dataValidation>
  </dataValidations>
  <printOptions/>
  <pageMargins left="0.7874015748031497" right="0.3937007874015748" top="0.3937007874015748" bottom="0.1968503937007874" header="0.5118110236220472" footer="0.511811023622047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10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8.25390625" style="1" customWidth="1"/>
    <col min="3" max="4" width="10.375" style="1" customWidth="1"/>
    <col min="5" max="5" width="9.625" style="1" customWidth="1"/>
    <col min="6" max="8" width="6.625" style="1" customWidth="1"/>
    <col min="9" max="38" width="10.625" style="1" customWidth="1"/>
    <col min="39" max="16384" width="9.00390625" style="1" customWidth="1"/>
  </cols>
  <sheetData>
    <row r="1" spans="2:19" ht="16.5">
      <c r="B1" s="18" t="s">
        <v>0</v>
      </c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  <c r="Q1" s="2"/>
      <c r="R1" s="2"/>
      <c r="S1" s="2"/>
    </row>
    <row r="2" spans="5:19" ht="17.25" thickBot="1">
      <c r="E2" s="3"/>
      <c r="F2" s="3"/>
      <c r="G2" s="3"/>
      <c r="H2" s="3"/>
      <c r="I2" s="3"/>
      <c r="J2" s="3"/>
      <c r="K2" s="28" t="s">
        <v>100</v>
      </c>
      <c r="L2" s="53">
        <v>2021</v>
      </c>
      <c r="M2" s="28" t="s">
        <v>101</v>
      </c>
      <c r="N2" s="54">
        <v>4</v>
      </c>
      <c r="O2" s="28" t="s">
        <v>1</v>
      </c>
      <c r="R2" s="182" t="s">
        <v>2</v>
      </c>
      <c r="S2" s="182"/>
    </row>
    <row r="3" spans="2:12" ht="18" thickBot="1" thickTop="1">
      <c r="B3" s="194" t="s">
        <v>3</v>
      </c>
      <c r="C3" s="194"/>
      <c r="D3" s="194"/>
      <c r="E3" s="194"/>
      <c r="F3" s="19"/>
      <c r="G3" s="19"/>
      <c r="H3" s="19"/>
      <c r="I3" s="19"/>
      <c r="J3" s="19"/>
      <c r="K3" s="19"/>
      <c r="L3" s="19"/>
    </row>
    <row r="4" spans="2:38" ht="19.5" customHeight="1">
      <c r="B4" s="183"/>
      <c r="C4" s="184"/>
      <c r="D4" s="184"/>
      <c r="E4" s="185"/>
      <c r="F4" s="233" t="s">
        <v>4</v>
      </c>
      <c r="G4" s="214" t="s">
        <v>5</v>
      </c>
      <c r="H4" s="216" t="s">
        <v>6</v>
      </c>
      <c r="I4" s="183" t="s">
        <v>7</v>
      </c>
      <c r="J4" s="184"/>
      <c r="K4" s="184"/>
      <c r="L4" s="213"/>
      <c r="M4" s="246" t="s">
        <v>8</v>
      </c>
      <c r="N4" s="247"/>
      <c r="O4" s="183" t="s">
        <v>9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5"/>
      <c r="AA4" s="183" t="s">
        <v>10</v>
      </c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5"/>
    </row>
    <row r="5" spans="2:40" ht="17.25" thickBot="1">
      <c r="B5" s="186"/>
      <c r="C5" s="187"/>
      <c r="D5" s="187"/>
      <c r="E5" s="188"/>
      <c r="F5" s="234"/>
      <c r="G5" s="215"/>
      <c r="H5" s="217"/>
      <c r="I5" s="5" t="s">
        <v>9</v>
      </c>
      <c r="J5" s="22" t="s">
        <v>10</v>
      </c>
      <c r="K5" s="22" t="s">
        <v>13</v>
      </c>
      <c r="L5" s="29" t="s">
        <v>14</v>
      </c>
      <c r="M5" s="14">
        <f>DATE(YEAR(N5),MONTH(N5)-1,1)</f>
        <v>44228</v>
      </c>
      <c r="N5" s="7">
        <f>DATE(YEAR(O5),MONTH(O5)-1,1)</f>
        <v>44256</v>
      </c>
      <c r="O5" s="14">
        <f>DATE($L$2,$N$2,1)</f>
        <v>44287</v>
      </c>
      <c r="P5" s="6">
        <f aca="true" t="shared" si="0" ref="P5:AJ5">DATE(YEAR(O5),MONTH(O5)+1,1)</f>
        <v>44317</v>
      </c>
      <c r="Q5" s="6">
        <f t="shared" si="0"/>
        <v>44348</v>
      </c>
      <c r="R5" s="6">
        <f t="shared" si="0"/>
        <v>44378</v>
      </c>
      <c r="S5" s="6">
        <f t="shared" si="0"/>
        <v>44409</v>
      </c>
      <c r="T5" s="6">
        <f t="shared" si="0"/>
        <v>44440</v>
      </c>
      <c r="U5" s="6">
        <f t="shared" si="0"/>
        <v>44470</v>
      </c>
      <c r="V5" s="6">
        <f t="shared" si="0"/>
        <v>44501</v>
      </c>
      <c r="W5" s="6">
        <f t="shared" si="0"/>
        <v>44531</v>
      </c>
      <c r="X5" s="6">
        <f t="shared" si="0"/>
        <v>44562</v>
      </c>
      <c r="Y5" s="6">
        <f t="shared" si="0"/>
        <v>44593</v>
      </c>
      <c r="Z5" s="7">
        <f t="shared" si="0"/>
        <v>44621</v>
      </c>
      <c r="AA5" s="14">
        <f t="shared" si="0"/>
        <v>44652</v>
      </c>
      <c r="AB5" s="6">
        <f t="shared" si="0"/>
        <v>44682</v>
      </c>
      <c r="AC5" s="6">
        <f t="shared" si="0"/>
        <v>44713</v>
      </c>
      <c r="AD5" s="6">
        <f t="shared" si="0"/>
        <v>44743</v>
      </c>
      <c r="AE5" s="6">
        <f t="shared" si="0"/>
        <v>44774</v>
      </c>
      <c r="AF5" s="6">
        <f t="shared" si="0"/>
        <v>44805</v>
      </c>
      <c r="AG5" s="6">
        <f t="shared" si="0"/>
        <v>44835</v>
      </c>
      <c r="AH5" s="6">
        <f t="shared" si="0"/>
        <v>44866</v>
      </c>
      <c r="AI5" s="6">
        <f t="shared" si="0"/>
        <v>44896</v>
      </c>
      <c r="AJ5" s="6">
        <f t="shared" si="0"/>
        <v>44927</v>
      </c>
      <c r="AK5" s="6">
        <f>DATE(YEAR(AJ5),MONTH(AJ5)+1,1)</f>
        <v>44958</v>
      </c>
      <c r="AL5" s="7">
        <f>DATE(YEAR(AK5),MONTH(AK5)+1,1)</f>
        <v>44986</v>
      </c>
      <c r="AN5" s="1" t="s">
        <v>15</v>
      </c>
    </row>
    <row r="6" spans="2:40" ht="16.5">
      <c r="B6" s="181" t="s">
        <v>82</v>
      </c>
      <c r="C6" s="292" t="s">
        <v>83</v>
      </c>
      <c r="D6" s="293"/>
      <c r="E6" s="88" t="s">
        <v>15</v>
      </c>
      <c r="F6" s="294"/>
      <c r="G6" s="295"/>
      <c r="H6" s="296"/>
      <c r="I6" s="287"/>
      <c r="J6" s="288"/>
      <c r="K6" s="288"/>
      <c r="L6" s="288"/>
      <c r="M6" s="289"/>
      <c r="N6" s="290"/>
      <c r="O6" s="289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0"/>
      <c r="AA6" s="289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0"/>
      <c r="AN6" s="1" t="s">
        <v>84</v>
      </c>
    </row>
    <row r="7" spans="2:40" ht="16.5">
      <c r="B7" s="181"/>
      <c r="C7" s="189" t="s">
        <v>85</v>
      </c>
      <c r="D7" s="189"/>
      <c r="E7" s="190"/>
      <c r="F7" s="83">
        <f>(J7-I7)/I7</f>
        <v>0</v>
      </c>
      <c r="G7" s="86">
        <v>0.1</v>
      </c>
      <c r="H7" s="88">
        <v>0.2</v>
      </c>
      <c r="I7" s="97">
        <f>I10/I8</f>
        <v>500</v>
      </c>
      <c r="J7" s="96">
        <f>J10/J8</f>
        <v>500</v>
      </c>
      <c r="K7" s="96">
        <f>J7*(1+G7)</f>
        <v>550</v>
      </c>
      <c r="L7" s="95">
        <f>K7*(1+H7)</f>
        <v>660</v>
      </c>
      <c r="M7" s="99">
        <v>500</v>
      </c>
      <c r="N7" s="100">
        <v>500</v>
      </c>
      <c r="O7" s="99">
        <v>500</v>
      </c>
      <c r="P7" s="101">
        <v>500</v>
      </c>
      <c r="Q7" s="101">
        <v>500</v>
      </c>
      <c r="R7" s="101">
        <v>500</v>
      </c>
      <c r="S7" s="101">
        <v>500</v>
      </c>
      <c r="T7" s="101">
        <v>500</v>
      </c>
      <c r="U7" s="101">
        <v>500</v>
      </c>
      <c r="V7" s="101">
        <v>500</v>
      </c>
      <c r="W7" s="101">
        <v>500</v>
      </c>
      <c r="X7" s="101">
        <v>500</v>
      </c>
      <c r="Y7" s="101">
        <v>500</v>
      </c>
      <c r="Z7" s="100">
        <v>500</v>
      </c>
      <c r="AA7" s="99">
        <v>500</v>
      </c>
      <c r="AB7" s="101">
        <v>500</v>
      </c>
      <c r="AC7" s="101">
        <v>500</v>
      </c>
      <c r="AD7" s="101">
        <v>500</v>
      </c>
      <c r="AE7" s="101">
        <v>500</v>
      </c>
      <c r="AF7" s="101">
        <v>500</v>
      </c>
      <c r="AG7" s="101">
        <v>500</v>
      </c>
      <c r="AH7" s="101">
        <v>500</v>
      </c>
      <c r="AI7" s="101">
        <v>500</v>
      </c>
      <c r="AJ7" s="101">
        <v>500</v>
      </c>
      <c r="AK7" s="101">
        <v>500</v>
      </c>
      <c r="AL7" s="100">
        <v>500</v>
      </c>
      <c r="AN7" s="1" t="s">
        <v>18</v>
      </c>
    </row>
    <row r="8" spans="2:40" ht="16.5">
      <c r="B8" s="181"/>
      <c r="C8" s="189" t="s">
        <v>86</v>
      </c>
      <c r="D8" s="189"/>
      <c r="E8" s="190"/>
      <c r="F8" s="83">
        <f>(J8-I8)/I8</f>
        <v>0</v>
      </c>
      <c r="G8" s="86">
        <v>0.2</v>
      </c>
      <c r="H8" s="88">
        <v>0.2</v>
      </c>
      <c r="I8" s="97">
        <f>SUM(O8:Z8)</f>
        <v>60</v>
      </c>
      <c r="J8" s="96">
        <f>SUM(AA8:AL8)</f>
        <v>60</v>
      </c>
      <c r="K8" s="96">
        <f>J8*(1+G8)</f>
        <v>72</v>
      </c>
      <c r="L8" s="95">
        <f>K8*(1+H8)</f>
        <v>86.39999999999999</v>
      </c>
      <c r="M8" s="99">
        <v>5</v>
      </c>
      <c r="N8" s="100">
        <v>5</v>
      </c>
      <c r="O8" s="99">
        <v>5</v>
      </c>
      <c r="P8" s="101">
        <v>5</v>
      </c>
      <c r="Q8" s="101">
        <v>5</v>
      </c>
      <c r="R8" s="101">
        <v>5</v>
      </c>
      <c r="S8" s="101">
        <v>5</v>
      </c>
      <c r="T8" s="101">
        <v>5</v>
      </c>
      <c r="U8" s="101">
        <v>5</v>
      </c>
      <c r="V8" s="101">
        <v>5</v>
      </c>
      <c r="W8" s="101">
        <v>5</v>
      </c>
      <c r="X8" s="101">
        <v>5</v>
      </c>
      <c r="Y8" s="101">
        <v>5</v>
      </c>
      <c r="Z8" s="100">
        <v>5</v>
      </c>
      <c r="AA8" s="99">
        <v>5</v>
      </c>
      <c r="AB8" s="101">
        <v>5</v>
      </c>
      <c r="AC8" s="101">
        <v>5</v>
      </c>
      <c r="AD8" s="101">
        <v>5</v>
      </c>
      <c r="AE8" s="101">
        <v>5</v>
      </c>
      <c r="AF8" s="101">
        <v>5</v>
      </c>
      <c r="AG8" s="101">
        <v>5</v>
      </c>
      <c r="AH8" s="101">
        <v>5</v>
      </c>
      <c r="AI8" s="101">
        <v>5</v>
      </c>
      <c r="AJ8" s="101">
        <v>5</v>
      </c>
      <c r="AK8" s="101">
        <v>5</v>
      </c>
      <c r="AL8" s="100">
        <v>5</v>
      </c>
      <c r="AN8" s="1" t="s">
        <v>62</v>
      </c>
    </row>
    <row r="9" spans="2:38" ht="16.5">
      <c r="B9" s="181" t="s">
        <v>87</v>
      </c>
      <c r="C9" s="189"/>
      <c r="D9" s="189"/>
      <c r="E9" s="190"/>
      <c r="F9" s="83">
        <f aca="true" t="shared" si="1" ref="F9:H11">IF(I9=0,0,(J9-I9)/I9)</f>
        <v>0</v>
      </c>
      <c r="G9" s="84">
        <f t="shared" si="1"/>
        <v>0.32</v>
      </c>
      <c r="H9" s="85">
        <f t="shared" si="1"/>
        <v>0.43999999999999984</v>
      </c>
      <c r="I9" s="97">
        <f>SUM(O9:Z9)</f>
        <v>30000</v>
      </c>
      <c r="J9" s="96">
        <f>SUM(AA9:AL9)</f>
        <v>30000</v>
      </c>
      <c r="K9" s="102">
        <f>K7*K8</f>
        <v>39600</v>
      </c>
      <c r="L9" s="103">
        <f>L7*L8</f>
        <v>57023.99999999999</v>
      </c>
      <c r="M9" s="104">
        <f>M7*M8</f>
        <v>2500</v>
      </c>
      <c r="N9" s="105">
        <f aca="true" t="shared" si="2" ref="N9:AL9">N7*N8</f>
        <v>2500</v>
      </c>
      <c r="O9" s="104">
        <f t="shared" si="2"/>
        <v>2500</v>
      </c>
      <c r="P9" s="102">
        <f t="shared" si="2"/>
        <v>2500</v>
      </c>
      <c r="Q9" s="102">
        <f t="shared" si="2"/>
        <v>2500</v>
      </c>
      <c r="R9" s="102">
        <f t="shared" si="2"/>
        <v>2500</v>
      </c>
      <c r="S9" s="102">
        <f t="shared" si="2"/>
        <v>2500</v>
      </c>
      <c r="T9" s="102">
        <f t="shared" si="2"/>
        <v>2500</v>
      </c>
      <c r="U9" s="102">
        <f t="shared" si="2"/>
        <v>2500</v>
      </c>
      <c r="V9" s="102">
        <f t="shared" si="2"/>
        <v>2500</v>
      </c>
      <c r="W9" s="102">
        <f t="shared" si="2"/>
        <v>2500</v>
      </c>
      <c r="X9" s="102">
        <f t="shared" si="2"/>
        <v>2500</v>
      </c>
      <c r="Y9" s="102">
        <f t="shared" si="2"/>
        <v>2500</v>
      </c>
      <c r="Z9" s="105">
        <f t="shared" si="2"/>
        <v>2500</v>
      </c>
      <c r="AA9" s="104">
        <f t="shared" si="2"/>
        <v>2500</v>
      </c>
      <c r="AB9" s="102">
        <f t="shared" si="2"/>
        <v>2500</v>
      </c>
      <c r="AC9" s="102">
        <f t="shared" si="2"/>
        <v>2500</v>
      </c>
      <c r="AD9" s="102">
        <f t="shared" si="2"/>
        <v>2500</v>
      </c>
      <c r="AE9" s="102">
        <f t="shared" si="2"/>
        <v>2500</v>
      </c>
      <c r="AF9" s="102">
        <f t="shared" si="2"/>
        <v>2500</v>
      </c>
      <c r="AG9" s="102">
        <f t="shared" si="2"/>
        <v>2500</v>
      </c>
      <c r="AH9" s="102">
        <f t="shared" si="2"/>
        <v>2500</v>
      </c>
      <c r="AI9" s="102">
        <f t="shared" si="2"/>
        <v>2500</v>
      </c>
      <c r="AJ9" s="102">
        <f t="shared" si="2"/>
        <v>2500</v>
      </c>
      <c r="AK9" s="102">
        <f t="shared" si="2"/>
        <v>2500</v>
      </c>
      <c r="AL9" s="105">
        <f t="shared" si="2"/>
        <v>2500</v>
      </c>
    </row>
    <row r="10" spans="2:38" ht="17.25" thickBot="1">
      <c r="B10" s="195" t="s">
        <v>19</v>
      </c>
      <c r="C10" s="196"/>
      <c r="D10" s="196"/>
      <c r="E10" s="197"/>
      <c r="F10" s="36">
        <f t="shared" si="1"/>
        <v>0</v>
      </c>
      <c r="G10" s="37">
        <f t="shared" si="1"/>
        <v>0.32</v>
      </c>
      <c r="H10" s="38">
        <f t="shared" si="1"/>
        <v>0.43999999999999984</v>
      </c>
      <c r="I10" s="106">
        <f aca="true" t="shared" si="3" ref="I10:AL10">SUM(I9:I9)</f>
        <v>30000</v>
      </c>
      <c r="J10" s="107">
        <f t="shared" si="3"/>
        <v>30000</v>
      </c>
      <c r="K10" s="107">
        <f t="shared" si="3"/>
        <v>39600</v>
      </c>
      <c r="L10" s="108">
        <f t="shared" si="3"/>
        <v>57023.99999999999</v>
      </c>
      <c r="M10" s="106">
        <f t="shared" si="3"/>
        <v>2500</v>
      </c>
      <c r="N10" s="109">
        <f t="shared" si="3"/>
        <v>2500</v>
      </c>
      <c r="O10" s="106">
        <f t="shared" si="3"/>
        <v>2500</v>
      </c>
      <c r="P10" s="107">
        <f t="shared" si="3"/>
        <v>2500</v>
      </c>
      <c r="Q10" s="107">
        <f t="shared" si="3"/>
        <v>2500</v>
      </c>
      <c r="R10" s="107">
        <f t="shared" si="3"/>
        <v>2500</v>
      </c>
      <c r="S10" s="107">
        <f t="shared" si="3"/>
        <v>2500</v>
      </c>
      <c r="T10" s="107">
        <f t="shared" si="3"/>
        <v>2500</v>
      </c>
      <c r="U10" s="107">
        <f t="shared" si="3"/>
        <v>2500</v>
      </c>
      <c r="V10" s="107">
        <f t="shared" si="3"/>
        <v>2500</v>
      </c>
      <c r="W10" s="107">
        <f t="shared" si="3"/>
        <v>2500</v>
      </c>
      <c r="X10" s="107">
        <f t="shared" si="3"/>
        <v>2500</v>
      </c>
      <c r="Y10" s="107">
        <f t="shared" si="3"/>
        <v>2500</v>
      </c>
      <c r="Z10" s="109">
        <f t="shared" si="3"/>
        <v>2500</v>
      </c>
      <c r="AA10" s="106">
        <f t="shared" si="3"/>
        <v>2500</v>
      </c>
      <c r="AB10" s="107">
        <f t="shared" si="3"/>
        <v>2500</v>
      </c>
      <c r="AC10" s="107">
        <f t="shared" si="3"/>
        <v>2500</v>
      </c>
      <c r="AD10" s="107">
        <f t="shared" si="3"/>
        <v>2500</v>
      </c>
      <c r="AE10" s="107">
        <f t="shared" si="3"/>
        <v>2500</v>
      </c>
      <c r="AF10" s="107">
        <f t="shared" si="3"/>
        <v>2500</v>
      </c>
      <c r="AG10" s="107">
        <f t="shared" si="3"/>
        <v>2500</v>
      </c>
      <c r="AH10" s="107">
        <f t="shared" si="3"/>
        <v>2500</v>
      </c>
      <c r="AI10" s="107">
        <f t="shared" si="3"/>
        <v>2500</v>
      </c>
      <c r="AJ10" s="107">
        <f t="shared" si="3"/>
        <v>2500</v>
      </c>
      <c r="AK10" s="107">
        <f t="shared" si="3"/>
        <v>2500</v>
      </c>
      <c r="AL10" s="109">
        <f t="shared" si="3"/>
        <v>2500</v>
      </c>
    </row>
    <row r="11" spans="2:38" ht="17.25" thickTop="1">
      <c r="B11" s="192" t="s">
        <v>20</v>
      </c>
      <c r="C11" s="212" t="s">
        <v>21</v>
      </c>
      <c r="D11" s="20" t="s">
        <v>88</v>
      </c>
      <c r="E11" s="55">
        <v>0</v>
      </c>
      <c r="F11" s="235">
        <f t="shared" si="1"/>
        <v>0</v>
      </c>
      <c r="G11" s="208">
        <f t="shared" si="1"/>
        <v>0</v>
      </c>
      <c r="H11" s="210">
        <f t="shared" si="1"/>
        <v>0</v>
      </c>
      <c r="I11" s="227">
        <f>SUM(O11:Z11)</f>
        <v>0</v>
      </c>
      <c r="J11" s="228">
        <f>SUM(AA11:AL11)</f>
        <v>0</v>
      </c>
      <c r="K11" s="228">
        <f>K10*$E$11</f>
        <v>0</v>
      </c>
      <c r="L11" s="206">
        <f>L10*$E$11</f>
        <v>0</v>
      </c>
      <c r="M11" s="227">
        <f>M10*$E$11</f>
        <v>0</v>
      </c>
      <c r="N11" s="230">
        <f aca="true" t="shared" si="4" ref="N11:AL11">N10*$E$11</f>
        <v>0</v>
      </c>
      <c r="O11" s="227">
        <f t="shared" si="4"/>
        <v>0</v>
      </c>
      <c r="P11" s="228">
        <f t="shared" si="4"/>
        <v>0</v>
      </c>
      <c r="Q11" s="228">
        <f t="shared" si="4"/>
        <v>0</v>
      </c>
      <c r="R11" s="228">
        <f t="shared" si="4"/>
        <v>0</v>
      </c>
      <c r="S11" s="228">
        <f t="shared" si="4"/>
        <v>0</v>
      </c>
      <c r="T11" s="228">
        <f t="shared" si="4"/>
        <v>0</v>
      </c>
      <c r="U11" s="228">
        <f t="shared" si="4"/>
        <v>0</v>
      </c>
      <c r="V11" s="228">
        <f t="shared" si="4"/>
        <v>0</v>
      </c>
      <c r="W11" s="228">
        <f t="shared" si="4"/>
        <v>0</v>
      </c>
      <c r="X11" s="228">
        <f t="shared" si="4"/>
        <v>0</v>
      </c>
      <c r="Y11" s="228">
        <f t="shared" si="4"/>
        <v>0</v>
      </c>
      <c r="Z11" s="230">
        <f t="shared" si="4"/>
        <v>0</v>
      </c>
      <c r="AA11" s="227">
        <f t="shared" si="4"/>
        <v>0</v>
      </c>
      <c r="AB11" s="228">
        <f t="shared" si="4"/>
        <v>0</v>
      </c>
      <c r="AC11" s="228">
        <f t="shared" si="4"/>
        <v>0</v>
      </c>
      <c r="AD11" s="228">
        <f t="shared" si="4"/>
        <v>0</v>
      </c>
      <c r="AE11" s="228">
        <f t="shared" si="4"/>
        <v>0</v>
      </c>
      <c r="AF11" s="228">
        <f t="shared" si="4"/>
        <v>0</v>
      </c>
      <c r="AG11" s="228">
        <f t="shared" si="4"/>
        <v>0</v>
      </c>
      <c r="AH11" s="228">
        <f t="shared" si="4"/>
        <v>0</v>
      </c>
      <c r="AI11" s="228">
        <f t="shared" si="4"/>
        <v>0</v>
      </c>
      <c r="AJ11" s="228">
        <f t="shared" si="4"/>
        <v>0</v>
      </c>
      <c r="AK11" s="228">
        <f t="shared" si="4"/>
        <v>0</v>
      </c>
      <c r="AL11" s="230">
        <f t="shared" si="4"/>
        <v>0</v>
      </c>
    </row>
    <row r="12" spans="2:38" ht="16.5">
      <c r="B12" s="164"/>
      <c r="C12" s="165"/>
      <c r="D12" s="21" t="s">
        <v>89</v>
      </c>
      <c r="E12" s="89" t="s">
        <v>15</v>
      </c>
      <c r="F12" s="232"/>
      <c r="G12" s="209"/>
      <c r="H12" s="211"/>
      <c r="I12" s="226"/>
      <c r="J12" s="225"/>
      <c r="K12" s="225"/>
      <c r="L12" s="207"/>
      <c r="M12" s="226"/>
      <c r="N12" s="229"/>
      <c r="O12" s="226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9"/>
      <c r="AA12" s="226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9"/>
    </row>
    <row r="13" spans="2:38" ht="16.5">
      <c r="B13" s="164"/>
      <c r="C13" s="165" t="s">
        <v>22</v>
      </c>
      <c r="D13" s="94" t="s">
        <v>90</v>
      </c>
      <c r="E13" s="88">
        <v>0.3</v>
      </c>
      <c r="F13" s="232">
        <f>IF(I13=0,0,(J13-I13)/I13)</f>
        <v>0</v>
      </c>
      <c r="G13" s="209">
        <f>IF(J13=0,0,(K13-J13)/J13)</f>
        <v>0.32</v>
      </c>
      <c r="H13" s="211">
        <f>IF(K13=0,0,(L13-K13)/K13)</f>
        <v>0.4399999999999998</v>
      </c>
      <c r="I13" s="226">
        <f>SUM(O13:Z13)</f>
        <v>9000</v>
      </c>
      <c r="J13" s="225">
        <f>SUM(AA13:AL13)</f>
        <v>9000</v>
      </c>
      <c r="K13" s="225">
        <f>K10*$E$13</f>
        <v>11880</v>
      </c>
      <c r="L13" s="207">
        <f>L10*$E$13</f>
        <v>17107.199999999997</v>
      </c>
      <c r="M13" s="226">
        <f>M10*$E$13</f>
        <v>750</v>
      </c>
      <c r="N13" s="229">
        <f aca="true" t="shared" si="5" ref="N13:AL13">N10*$E$13</f>
        <v>750</v>
      </c>
      <c r="O13" s="226">
        <f t="shared" si="5"/>
        <v>750</v>
      </c>
      <c r="P13" s="225">
        <f t="shared" si="5"/>
        <v>750</v>
      </c>
      <c r="Q13" s="225">
        <f t="shared" si="5"/>
        <v>750</v>
      </c>
      <c r="R13" s="225">
        <f t="shared" si="5"/>
        <v>750</v>
      </c>
      <c r="S13" s="225">
        <f t="shared" si="5"/>
        <v>750</v>
      </c>
      <c r="T13" s="225">
        <f t="shared" si="5"/>
        <v>750</v>
      </c>
      <c r="U13" s="225">
        <f t="shared" si="5"/>
        <v>750</v>
      </c>
      <c r="V13" s="225">
        <f t="shared" si="5"/>
        <v>750</v>
      </c>
      <c r="W13" s="225">
        <f t="shared" si="5"/>
        <v>750</v>
      </c>
      <c r="X13" s="225">
        <f t="shared" si="5"/>
        <v>750</v>
      </c>
      <c r="Y13" s="225">
        <f t="shared" si="5"/>
        <v>750</v>
      </c>
      <c r="Z13" s="229">
        <f t="shared" si="5"/>
        <v>750</v>
      </c>
      <c r="AA13" s="226">
        <f t="shared" si="5"/>
        <v>750</v>
      </c>
      <c r="AB13" s="225">
        <f t="shared" si="5"/>
        <v>750</v>
      </c>
      <c r="AC13" s="225">
        <f t="shared" si="5"/>
        <v>750</v>
      </c>
      <c r="AD13" s="225">
        <f t="shared" si="5"/>
        <v>750</v>
      </c>
      <c r="AE13" s="225">
        <f t="shared" si="5"/>
        <v>750</v>
      </c>
      <c r="AF13" s="225">
        <f t="shared" si="5"/>
        <v>750</v>
      </c>
      <c r="AG13" s="225">
        <f t="shared" si="5"/>
        <v>750</v>
      </c>
      <c r="AH13" s="225">
        <f t="shared" si="5"/>
        <v>750</v>
      </c>
      <c r="AI13" s="225">
        <f t="shared" si="5"/>
        <v>750</v>
      </c>
      <c r="AJ13" s="225">
        <f t="shared" si="5"/>
        <v>750</v>
      </c>
      <c r="AK13" s="225">
        <f t="shared" si="5"/>
        <v>750</v>
      </c>
      <c r="AL13" s="229">
        <f t="shared" si="5"/>
        <v>750</v>
      </c>
    </row>
    <row r="14" spans="2:38" ht="16.5">
      <c r="B14" s="164"/>
      <c r="C14" s="165"/>
      <c r="D14" s="21" t="s">
        <v>89</v>
      </c>
      <c r="E14" s="89" t="s">
        <v>91</v>
      </c>
      <c r="F14" s="232"/>
      <c r="G14" s="209"/>
      <c r="H14" s="211"/>
      <c r="I14" s="226"/>
      <c r="J14" s="225"/>
      <c r="K14" s="225"/>
      <c r="L14" s="207"/>
      <c r="M14" s="226"/>
      <c r="N14" s="229"/>
      <c r="O14" s="226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9"/>
      <c r="AA14" s="226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9"/>
    </row>
    <row r="15" spans="2:38" ht="16.5">
      <c r="B15" s="164"/>
      <c r="C15" s="165" t="s">
        <v>23</v>
      </c>
      <c r="D15" s="21" t="s">
        <v>92</v>
      </c>
      <c r="E15" s="88">
        <v>0</v>
      </c>
      <c r="F15" s="232">
        <f>IF(I15=0,0,(J15-I15)/I15)</f>
        <v>0</v>
      </c>
      <c r="G15" s="209">
        <f>IF(J15=0,0,(K15-J15)/J15)</f>
        <v>0</v>
      </c>
      <c r="H15" s="211">
        <f>IF(K15=0,0,(L15-K15)/K15)</f>
        <v>0</v>
      </c>
      <c r="I15" s="226">
        <f>SUM(O15:Z15)</f>
        <v>0</v>
      </c>
      <c r="J15" s="225">
        <f>SUM(AA15:AL15)</f>
        <v>0</v>
      </c>
      <c r="K15" s="225">
        <f>K10*$E$15</f>
        <v>0</v>
      </c>
      <c r="L15" s="207">
        <f>L10*$E$15</f>
        <v>0</v>
      </c>
      <c r="M15" s="226">
        <f>M10*$E$15</f>
        <v>0</v>
      </c>
      <c r="N15" s="229">
        <f aca="true" t="shared" si="6" ref="N15:AL15">N10*$E$15</f>
        <v>0</v>
      </c>
      <c r="O15" s="226">
        <f t="shared" si="6"/>
        <v>0</v>
      </c>
      <c r="P15" s="225">
        <f t="shared" si="6"/>
        <v>0</v>
      </c>
      <c r="Q15" s="225">
        <f t="shared" si="6"/>
        <v>0</v>
      </c>
      <c r="R15" s="225">
        <f t="shared" si="6"/>
        <v>0</v>
      </c>
      <c r="S15" s="225">
        <f t="shared" si="6"/>
        <v>0</v>
      </c>
      <c r="T15" s="225">
        <f t="shared" si="6"/>
        <v>0</v>
      </c>
      <c r="U15" s="225">
        <f t="shared" si="6"/>
        <v>0</v>
      </c>
      <c r="V15" s="225">
        <f t="shared" si="6"/>
        <v>0</v>
      </c>
      <c r="W15" s="225">
        <f t="shared" si="6"/>
        <v>0</v>
      </c>
      <c r="X15" s="225">
        <f t="shared" si="6"/>
        <v>0</v>
      </c>
      <c r="Y15" s="225">
        <f t="shared" si="6"/>
        <v>0</v>
      </c>
      <c r="Z15" s="229">
        <f t="shared" si="6"/>
        <v>0</v>
      </c>
      <c r="AA15" s="226">
        <f t="shared" si="6"/>
        <v>0</v>
      </c>
      <c r="AB15" s="225">
        <f t="shared" si="6"/>
        <v>0</v>
      </c>
      <c r="AC15" s="225">
        <f t="shared" si="6"/>
        <v>0</v>
      </c>
      <c r="AD15" s="225">
        <f t="shared" si="6"/>
        <v>0</v>
      </c>
      <c r="AE15" s="225">
        <f t="shared" si="6"/>
        <v>0</v>
      </c>
      <c r="AF15" s="225">
        <f t="shared" si="6"/>
        <v>0</v>
      </c>
      <c r="AG15" s="225">
        <f t="shared" si="6"/>
        <v>0</v>
      </c>
      <c r="AH15" s="225">
        <f t="shared" si="6"/>
        <v>0</v>
      </c>
      <c r="AI15" s="225">
        <f t="shared" si="6"/>
        <v>0</v>
      </c>
      <c r="AJ15" s="225">
        <f t="shared" si="6"/>
        <v>0</v>
      </c>
      <c r="AK15" s="225">
        <f t="shared" si="6"/>
        <v>0</v>
      </c>
      <c r="AL15" s="229">
        <f t="shared" si="6"/>
        <v>0</v>
      </c>
    </row>
    <row r="16" spans="2:38" ht="16.5">
      <c r="B16" s="164"/>
      <c r="C16" s="165"/>
      <c r="D16" s="21" t="s">
        <v>89</v>
      </c>
      <c r="E16" s="89" t="s">
        <v>15</v>
      </c>
      <c r="F16" s="232"/>
      <c r="G16" s="209"/>
      <c r="H16" s="211"/>
      <c r="I16" s="226"/>
      <c r="J16" s="225"/>
      <c r="K16" s="225"/>
      <c r="L16" s="207"/>
      <c r="M16" s="226"/>
      <c r="N16" s="229"/>
      <c r="O16" s="226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9"/>
      <c r="AA16" s="226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9"/>
    </row>
    <row r="17" spans="2:38" ht="16.5">
      <c r="B17" s="172" t="s">
        <v>24</v>
      </c>
      <c r="C17" s="173"/>
      <c r="D17" s="173"/>
      <c r="E17" s="174"/>
      <c r="F17" s="30">
        <f aca="true" t="shared" si="7" ref="F17:H18">IF(I17=0,0,(J17-I17)/I17)</f>
        <v>0</v>
      </c>
      <c r="G17" s="31">
        <f t="shared" si="7"/>
        <v>0.32</v>
      </c>
      <c r="H17" s="32">
        <f t="shared" si="7"/>
        <v>0.4399999999999998</v>
      </c>
      <c r="I17" s="110">
        <f aca="true" t="shared" si="8" ref="I17:AL17">SUM(I11:I16)</f>
        <v>9000</v>
      </c>
      <c r="J17" s="111">
        <f t="shared" si="8"/>
        <v>9000</v>
      </c>
      <c r="K17" s="111">
        <f t="shared" si="8"/>
        <v>11880</v>
      </c>
      <c r="L17" s="112">
        <f t="shared" si="8"/>
        <v>17107.199999999997</v>
      </c>
      <c r="M17" s="110">
        <f t="shared" si="8"/>
        <v>750</v>
      </c>
      <c r="N17" s="113">
        <f t="shared" si="8"/>
        <v>750</v>
      </c>
      <c r="O17" s="110">
        <f t="shared" si="8"/>
        <v>750</v>
      </c>
      <c r="P17" s="111">
        <f t="shared" si="8"/>
        <v>750</v>
      </c>
      <c r="Q17" s="111">
        <f t="shared" si="8"/>
        <v>750</v>
      </c>
      <c r="R17" s="111">
        <f t="shared" si="8"/>
        <v>750</v>
      </c>
      <c r="S17" s="111">
        <f t="shared" si="8"/>
        <v>750</v>
      </c>
      <c r="T17" s="111">
        <f t="shared" si="8"/>
        <v>750</v>
      </c>
      <c r="U17" s="111">
        <f t="shared" si="8"/>
        <v>750</v>
      </c>
      <c r="V17" s="111">
        <f t="shared" si="8"/>
        <v>750</v>
      </c>
      <c r="W17" s="111">
        <f t="shared" si="8"/>
        <v>750</v>
      </c>
      <c r="X17" s="111">
        <f t="shared" si="8"/>
        <v>750</v>
      </c>
      <c r="Y17" s="111">
        <f t="shared" si="8"/>
        <v>750</v>
      </c>
      <c r="Z17" s="113">
        <f t="shared" si="8"/>
        <v>750</v>
      </c>
      <c r="AA17" s="110">
        <f t="shared" si="8"/>
        <v>750</v>
      </c>
      <c r="AB17" s="111">
        <f t="shared" si="8"/>
        <v>750</v>
      </c>
      <c r="AC17" s="111">
        <f t="shared" si="8"/>
        <v>750</v>
      </c>
      <c r="AD17" s="111">
        <f t="shared" si="8"/>
        <v>750</v>
      </c>
      <c r="AE17" s="111">
        <f t="shared" si="8"/>
        <v>750</v>
      </c>
      <c r="AF17" s="111">
        <f t="shared" si="8"/>
        <v>750</v>
      </c>
      <c r="AG17" s="111">
        <f t="shared" si="8"/>
        <v>750</v>
      </c>
      <c r="AH17" s="111">
        <f t="shared" si="8"/>
        <v>750</v>
      </c>
      <c r="AI17" s="111">
        <f t="shared" si="8"/>
        <v>750</v>
      </c>
      <c r="AJ17" s="111">
        <f t="shared" si="8"/>
        <v>750</v>
      </c>
      <c r="AK17" s="111">
        <f t="shared" si="8"/>
        <v>750</v>
      </c>
      <c r="AL17" s="113">
        <f t="shared" si="8"/>
        <v>750</v>
      </c>
    </row>
    <row r="18" spans="2:38" ht="17.25" thickBot="1">
      <c r="B18" s="195" t="s">
        <v>25</v>
      </c>
      <c r="C18" s="196"/>
      <c r="D18" s="196"/>
      <c r="E18" s="197"/>
      <c r="F18" s="36">
        <f t="shared" si="7"/>
        <v>0</v>
      </c>
      <c r="G18" s="37">
        <f t="shared" si="7"/>
        <v>0.32</v>
      </c>
      <c r="H18" s="38">
        <f t="shared" si="7"/>
        <v>0.43999999999999984</v>
      </c>
      <c r="I18" s="106">
        <f aca="true" t="shared" si="9" ref="I18:AL18">I10-I17</f>
        <v>21000</v>
      </c>
      <c r="J18" s="107">
        <f t="shared" si="9"/>
        <v>21000</v>
      </c>
      <c r="K18" s="107">
        <f t="shared" si="9"/>
        <v>27720</v>
      </c>
      <c r="L18" s="108">
        <f t="shared" si="9"/>
        <v>39916.799999999996</v>
      </c>
      <c r="M18" s="106">
        <f t="shared" si="9"/>
        <v>1750</v>
      </c>
      <c r="N18" s="109">
        <f t="shared" si="9"/>
        <v>1750</v>
      </c>
      <c r="O18" s="106">
        <f t="shared" si="9"/>
        <v>1750</v>
      </c>
      <c r="P18" s="107">
        <f t="shared" si="9"/>
        <v>1750</v>
      </c>
      <c r="Q18" s="107">
        <f t="shared" si="9"/>
        <v>1750</v>
      </c>
      <c r="R18" s="107">
        <f t="shared" si="9"/>
        <v>1750</v>
      </c>
      <c r="S18" s="107">
        <f t="shared" si="9"/>
        <v>1750</v>
      </c>
      <c r="T18" s="107">
        <f t="shared" si="9"/>
        <v>1750</v>
      </c>
      <c r="U18" s="107">
        <f t="shared" si="9"/>
        <v>1750</v>
      </c>
      <c r="V18" s="107">
        <f t="shared" si="9"/>
        <v>1750</v>
      </c>
      <c r="W18" s="107">
        <f t="shared" si="9"/>
        <v>1750</v>
      </c>
      <c r="X18" s="107">
        <f t="shared" si="9"/>
        <v>1750</v>
      </c>
      <c r="Y18" s="107">
        <f t="shared" si="9"/>
        <v>1750</v>
      </c>
      <c r="Z18" s="109">
        <f t="shared" si="9"/>
        <v>1750</v>
      </c>
      <c r="AA18" s="106">
        <f t="shared" si="9"/>
        <v>1750</v>
      </c>
      <c r="AB18" s="107">
        <f t="shared" si="9"/>
        <v>1750</v>
      </c>
      <c r="AC18" s="107">
        <f t="shared" si="9"/>
        <v>1750</v>
      </c>
      <c r="AD18" s="107">
        <f t="shared" si="9"/>
        <v>1750</v>
      </c>
      <c r="AE18" s="107">
        <f t="shared" si="9"/>
        <v>1750</v>
      </c>
      <c r="AF18" s="107">
        <f t="shared" si="9"/>
        <v>1750</v>
      </c>
      <c r="AG18" s="107">
        <f t="shared" si="9"/>
        <v>1750</v>
      </c>
      <c r="AH18" s="107">
        <f t="shared" si="9"/>
        <v>1750</v>
      </c>
      <c r="AI18" s="107">
        <f t="shared" si="9"/>
        <v>1750</v>
      </c>
      <c r="AJ18" s="107">
        <f t="shared" si="9"/>
        <v>1750</v>
      </c>
      <c r="AK18" s="107">
        <f t="shared" si="9"/>
        <v>1750</v>
      </c>
      <c r="AL18" s="109">
        <f t="shared" si="9"/>
        <v>1750</v>
      </c>
    </row>
    <row r="19" spans="2:38" ht="17.25" thickTop="1">
      <c r="B19" s="192" t="s">
        <v>26</v>
      </c>
      <c r="C19" s="198" t="s">
        <v>27</v>
      </c>
      <c r="D19" s="198"/>
      <c r="E19" s="199"/>
      <c r="F19" s="39">
        <f>IF(I19=0,0,(J19-I19)/I19)</f>
        <v>0</v>
      </c>
      <c r="G19" s="56">
        <v>0.05</v>
      </c>
      <c r="H19" s="55">
        <v>0.1</v>
      </c>
      <c r="I19" s="40">
        <f>SUM(O19:Z19)</f>
        <v>6000</v>
      </c>
      <c r="J19" s="41">
        <f>SUM(AA19:AL19)</f>
        <v>6000</v>
      </c>
      <c r="K19" s="41">
        <f>J19*(1+G19)</f>
        <v>6300</v>
      </c>
      <c r="L19" s="51">
        <f>K19*(1+H19)</f>
        <v>6930.000000000001</v>
      </c>
      <c r="M19" s="114">
        <v>500</v>
      </c>
      <c r="N19" s="115">
        <v>500</v>
      </c>
      <c r="O19" s="114">
        <v>500</v>
      </c>
      <c r="P19" s="116">
        <v>500</v>
      </c>
      <c r="Q19" s="116">
        <v>500</v>
      </c>
      <c r="R19" s="116">
        <v>500</v>
      </c>
      <c r="S19" s="116">
        <v>500</v>
      </c>
      <c r="T19" s="116">
        <v>500</v>
      </c>
      <c r="U19" s="116">
        <v>500</v>
      </c>
      <c r="V19" s="116">
        <v>500</v>
      </c>
      <c r="W19" s="116">
        <v>500</v>
      </c>
      <c r="X19" s="116">
        <v>500</v>
      </c>
      <c r="Y19" s="116">
        <v>500</v>
      </c>
      <c r="Z19" s="115">
        <v>500</v>
      </c>
      <c r="AA19" s="114">
        <v>500</v>
      </c>
      <c r="AB19" s="116">
        <v>500</v>
      </c>
      <c r="AC19" s="116">
        <v>500</v>
      </c>
      <c r="AD19" s="116">
        <v>500</v>
      </c>
      <c r="AE19" s="116">
        <v>500</v>
      </c>
      <c r="AF19" s="116">
        <v>500</v>
      </c>
      <c r="AG19" s="116">
        <v>500</v>
      </c>
      <c r="AH19" s="116">
        <v>500</v>
      </c>
      <c r="AI19" s="116">
        <v>500</v>
      </c>
      <c r="AJ19" s="116">
        <v>500</v>
      </c>
      <c r="AK19" s="116">
        <v>500</v>
      </c>
      <c r="AL19" s="115">
        <v>500</v>
      </c>
    </row>
    <row r="20" spans="2:38" ht="16.5">
      <c r="B20" s="164"/>
      <c r="C20" s="167" t="s">
        <v>28</v>
      </c>
      <c r="D20" s="167"/>
      <c r="E20" s="168"/>
      <c r="F20" s="232">
        <f>IF(I20=0,0,(J20-I20)/I20)</f>
        <v>-1</v>
      </c>
      <c r="G20" s="248">
        <v>0.1</v>
      </c>
      <c r="H20" s="250">
        <v>0.15</v>
      </c>
      <c r="I20" s="226">
        <f>SUM(O20:Z20)+SUM(O21:Z21)+SUM(O22:Z22)+SUM(O23:Z23)+SUM(O24:Z24)</f>
        <v>8400</v>
      </c>
      <c r="J20" s="225">
        <f>SUM(AA20:AL20)+SUM(AA21:AL21)+SUM(AA22:AL22)+SUM(AA23:AL23)+SUM(AA24:AL24)</f>
        <v>0</v>
      </c>
      <c r="K20" s="225">
        <f>J20*(1+G20)</f>
        <v>0</v>
      </c>
      <c r="L20" s="207">
        <f>K20*(1+H20)</f>
        <v>0</v>
      </c>
      <c r="M20" s="99"/>
      <c r="N20" s="100"/>
      <c r="O20" s="99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0"/>
      <c r="AA20" s="99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0"/>
    </row>
    <row r="21" spans="2:38" ht="16.5">
      <c r="B21" s="164"/>
      <c r="C21" s="165" t="s">
        <v>29</v>
      </c>
      <c r="D21" s="167" t="s">
        <v>30</v>
      </c>
      <c r="E21" s="168"/>
      <c r="F21" s="232"/>
      <c r="G21" s="248"/>
      <c r="H21" s="250"/>
      <c r="I21" s="226"/>
      <c r="J21" s="225"/>
      <c r="K21" s="225"/>
      <c r="L21" s="207"/>
      <c r="M21" s="99"/>
      <c r="N21" s="100">
        <v>700</v>
      </c>
      <c r="O21" s="99">
        <v>700</v>
      </c>
      <c r="P21" s="101">
        <v>700</v>
      </c>
      <c r="Q21" s="101">
        <v>700</v>
      </c>
      <c r="R21" s="101">
        <v>700</v>
      </c>
      <c r="S21" s="101">
        <v>700</v>
      </c>
      <c r="T21" s="101">
        <v>700</v>
      </c>
      <c r="U21" s="101">
        <v>700</v>
      </c>
      <c r="V21" s="101">
        <v>700</v>
      </c>
      <c r="W21" s="101">
        <v>700</v>
      </c>
      <c r="X21" s="101">
        <v>700</v>
      </c>
      <c r="Y21" s="101">
        <v>700</v>
      </c>
      <c r="Z21" s="100">
        <v>700</v>
      </c>
      <c r="AA21" s="99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0"/>
    </row>
    <row r="22" spans="2:38" ht="16.5">
      <c r="B22" s="164"/>
      <c r="C22" s="165"/>
      <c r="D22" s="167" t="s">
        <v>31</v>
      </c>
      <c r="E22" s="168"/>
      <c r="F22" s="232"/>
      <c r="G22" s="248"/>
      <c r="H22" s="250"/>
      <c r="I22" s="226"/>
      <c r="J22" s="225"/>
      <c r="K22" s="225"/>
      <c r="L22" s="207"/>
      <c r="M22" s="99"/>
      <c r="N22" s="100"/>
      <c r="O22" s="99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0"/>
      <c r="AA22" s="99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0"/>
    </row>
    <row r="23" spans="2:38" ht="16.5">
      <c r="B23" s="164"/>
      <c r="C23" s="165"/>
      <c r="D23" s="167" t="s">
        <v>32</v>
      </c>
      <c r="E23" s="168"/>
      <c r="F23" s="232"/>
      <c r="G23" s="248"/>
      <c r="H23" s="250"/>
      <c r="I23" s="226"/>
      <c r="J23" s="225"/>
      <c r="K23" s="225"/>
      <c r="L23" s="207"/>
      <c r="M23" s="99"/>
      <c r="N23" s="100"/>
      <c r="O23" s="99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0"/>
      <c r="AA23" s="99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0"/>
    </row>
    <row r="24" spans="2:38" ht="16.5">
      <c r="B24" s="164"/>
      <c r="C24" s="165"/>
      <c r="D24" s="167" t="s">
        <v>33</v>
      </c>
      <c r="E24" s="168"/>
      <c r="F24" s="232"/>
      <c r="G24" s="248"/>
      <c r="H24" s="250"/>
      <c r="I24" s="226"/>
      <c r="J24" s="225"/>
      <c r="K24" s="225"/>
      <c r="L24" s="207"/>
      <c r="M24" s="99"/>
      <c r="N24" s="100"/>
      <c r="O24" s="99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0"/>
      <c r="AA24" s="99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0"/>
    </row>
    <row r="25" spans="2:38" ht="16.5">
      <c r="B25" s="164"/>
      <c r="C25" s="165"/>
      <c r="D25" s="167" t="s">
        <v>34</v>
      </c>
      <c r="E25" s="168"/>
      <c r="F25" s="232">
        <f>IF(I25=0,0,(J25-I25)/I25)</f>
        <v>-1</v>
      </c>
      <c r="G25" s="248">
        <v>0.05</v>
      </c>
      <c r="H25" s="250">
        <v>0.1</v>
      </c>
      <c r="I25" s="226">
        <f>SUM(O25:Z25)+SUM(O26:Z26)+SUM(O27:Z27)+SUM(O28:Z28)</f>
        <v>47475</v>
      </c>
      <c r="J25" s="225">
        <f>SUM(AA25:AL25)+SUM(AA26:AL26)+SUM(AA27:AL27)+SUM(AA28:AL28)</f>
        <v>0</v>
      </c>
      <c r="K25" s="225">
        <f>J25*(1+G25)</f>
        <v>0</v>
      </c>
      <c r="L25" s="207">
        <f>K25*(1+H25)</f>
        <v>0</v>
      </c>
      <c r="M25" s="99"/>
      <c r="N25" s="100"/>
      <c r="O25" s="99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0"/>
      <c r="AA25" s="99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0"/>
    </row>
    <row r="26" spans="2:38" ht="16.5">
      <c r="B26" s="164"/>
      <c r="C26" s="165"/>
      <c r="D26" s="167" t="s">
        <v>35</v>
      </c>
      <c r="E26" s="168"/>
      <c r="F26" s="232"/>
      <c r="G26" s="249"/>
      <c r="H26" s="251"/>
      <c r="I26" s="226"/>
      <c r="J26" s="225"/>
      <c r="K26" s="225"/>
      <c r="L26" s="207"/>
      <c r="M26" s="99"/>
      <c r="N26" s="100"/>
      <c r="O26" s="99"/>
      <c r="P26" s="101"/>
      <c r="Q26" s="101">
        <v>1875</v>
      </c>
      <c r="R26" s="101">
        <v>3750</v>
      </c>
      <c r="S26" s="101">
        <v>3750</v>
      </c>
      <c r="T26" s="101">
        <v>5350</v>
      </c>
      <c r="U26" s="101">
        <v>5350</v>
      </c>
      <c r="V26" s="101">
        <v>5350</v>
      </c>
      <c r="W26" s="101">
        <v>5350</v>
      </c>
      <c r="X26" s="101">
        <v>5350</v>
      </c>
      <c r="Y26" s="101">
        <v>5350</v>
      </c>
      <c r="Z26" s="100">
        <v>6000</v>
      </c>
      <c r="AA26" s="99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0"/>
    </row>
    <row r="27" spans="2:38" ht="16.5">
      <c r="B27" s="164"/>
      <c r="C27" s="165"/>
      <c r="D27" s="167" t="s">
        <v>36</v>
      </c>
      <c r="E27" s="168"/>
      <c r="F27" s="232"/>
      <c r="G27" s="249"/>
      <c r="H27" s="251"/>
      <c r="I27" s="226"/>
      <c r="J27" s="225"/>
      <c r="K27" s="225"/>
      <c r="L27" s="207"/>
      <c r="M27" s="99"/>
      <c r="N27" s="100"/>
      <c r="O27" s="99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0"/>
      <c r="AA27" s="99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0"/>
    </row>
    <row r="28" spans="2:38" ht="16.5">
      <c r="B28" s="164"/>
      <c r="C28" s="165"/>
      <c r="D28" s="167" t="s">
        <v>37</v>
      </c>
      <c r="E28" s="168"/>
      <c r="F28" s="232"/>
      <c r="G28" s="249"/>
      <c r="H28" s="251"/>
      <c r="I28" s="226"/>
      <c r="J28" s="225"/>
      <c r="K28" s="225"/>
      <c r="L28" s="207"/>
      <c r="M28" s="99"/>
      <c r="N28" s="100"/>
      <c r="O28" s="99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0"/>
      <c r="AA28" s="99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0"/>
    </row>
    <row r="29" spans="2:38" ht="16.5">
      <c r="B29" s="181" t="s">
        <v>38</v>
      </c>
      <c r="C29" s="165" t="s">
        <v>39</v>
      </c>
      <c r="D29" s="165"/>
      <c r="E29" s="57">
        <v>0.02</v>
      </c>
      <c r="F29" s="236">
        <f>IF(I29=0,0,(J29-I29)/I29)</f>
        <v>-0.6906796906796907</v>
      </c>
      <c r="G29" s="243">
        <f>IF(J29=0,0,(K29-J29)/J29)</f>
        <v>-0.7789473684210526</v>
      </c>
      <c r="H29" s="244">
        <f>IF(K29=0,0,(L29-K29)/K29)</f>
        <v>0.10000000000000019</v>
      </c>
      <c r="I29" s="226">
        <f>SUM(O29:Z29)+SUM(O30:Z30)</f>
        <v>3685.5000000000005</v>
      </c>
      <c r="J29" s="225">
        <f>SUM(AA29:AL29)+SUM(AA30:AL30)</f>
        <v>1140</v>
      </c>
      <c r="K29" s="225">
        <f>SUM(K19:K25)*$E$29+SUM(K19:K21)*$E$29</f>
        <v>252</v>
      </c>
      <c r="L29" s="207">
        <f>SUM(L19:L25)*$E$29+SUM(L19:L21)*$E$29</f>
        <v>277.20000000000005</v>
      </c>
      <c r="M29" s="104">
        <f aca="true" t="shared" si="10" ref="M29:AL29">SUM(M19:M28)*$E$29</f>
        <v>10</v>
      </c>
      <c r="N29" s="105">
        <f t="shared" si="10"/>
        <v>24</v>
      </c>
      <c r="O29" s="104">
        <f t="shared" si="10"/>
        <v>24</v>
      </c>
      <c r="P29" s="102">
        <f t="shared" si="10"/>
        <v>24</v>
      </c>
      <c r="Q29" s="102">
        <f t="shared" si="10"/>
        <v>61.5</v>
      </c>
      <c r="R29" s="102">
        <f t="shared" si="10"/>
        <v>99</v>
      </c>
      <c r="S29" s="102">
        <f t="shared" si="10"/>
        <v>99</v>
      </c>
      <c r="T29" s="102">
        <f t="shared" si="10"/>
        <v>131</v>
      </c>
      <c r="U29" s="102">
        <f t="shared" si="10"/>
        <v>131</v>
      </c>
      <c r="V29" s="102">
        <f t="shared" si="10"/>
        <v>131</v>
      </c>
      <c r="W29" s="102">
        <f t="shared" si="10"/>
        <v>131</v>
      </c>
      <c r="X29" s="102">
        <f t="shared" si="10"/>
        <v>131</v>
      </c>
      <c r="Y29" s="102">
        <f t="shared" si="10"/>
        <v>131</v>
      </c>
      <c r="Z29" s="105">
        <f t="shared" si="10"/>
        <v>144</v>
      </c>
      <c r="AA29" s="104">
        <f t="shared" si="10"/>
        <v>10</v>
      </c>
      <c r="AB29" s="102">
        <f t="shared" si="10"/>
        <v>10</v>
      </c>
      <c r="AC29" s="102">
        <f t="shared" si="10"/>
        <v>10</v>
      </c>
      <c r="AD29" s="102">
        <f t="shared" si="10"/>
        <v>10</v>
      </c>
      <c r="AE29" s="102">
        <f t="shared" si="10"/>
        <v>10</v>
      </c>
      <c r="AF29" s="102">
        <f t="shared" si="10"/>
        <v>10</v>
      </c>
      <c r="AG29" s="102">
        <f t="shared" si="10"/>
        <v>10</v>
      </c>
      <c r="AH29" s="102">
        <f t="shared" si="10"/>
        <v>10</v>
      </c>
      <c r="AI29" s="102">
        <f t="shared" si="10"/>
        <v>10</v>
      </c>
      <c r="AJ29" s="102">
        <f t="shared" si="10"/>
        <v>10</v>
      </c>
      <c r="AK29" s="102">
        <f t="shared" si="10"/>
        <v>10</v>
      </c>
      <c r="AL29" s="105">
        <f t="shared" si="10"/>
        <v>10</v>
      </c>
    </row>
    <row r="30" spans="2:38" ht="16.5">
      <c r="B30" s="181"/>
      <c r="C30" s="165" t="s">
        <v>40</v>
      </c>
      <c r="D30" s="165"/>
      <c r="E30" s="57">
        <v>0.17</v>
      </c>
      <c r="F30" s="236"/>
      <c r="G30" s="243"/>
      <c r="H30" s="244"/>
      <c r="I30" s="226"/>
      <c r="J30" s="225"/>
      <c r="K30" s="225"/>
      <c r="L30" s="207"/>
      <c r="M30" s="104">
        <f aca="true" t="shared" si="11" ref="M30:AL30">SUM(M19:M23)*$E$30</f>
        <v>85</v>
      </c>
      <c r="N30" s="105">
        <f t="shared" si="11"/>
        <v>204.00000000000003</v>
      </c>
      <c r="O30" s="104">
        <f t="shared" si="11"/>
        <v>204.00000000000003</v>
      </c>
      <c r="P30" s="102">
        <f t="shared" si="11"/>
        <v>204.00000000000003</v>
      </c>
      <c r="Q30" s="102">
        <f t="shared" si="11"/>
        <v>204.00000000000003</v>
      </c>
      <c r="R30" s="102">
        <f t="shared" si="11"/>
        <v>204.00000000000003</v>
      </c>
      <c r="S30" s="102">
        <f t="shared" si="11"/>
        <v>204.00000000000003</v>
      </c>
      <c r="T30" s="102">
        <f t="shared" si="11"/>
        <v>204.00000000000003</v>
      </c>
      <c r="U30" s="102">
        <f t="shared" si="11"/>
        <v>204.00000000000003</v>
      </c>
      <c r="V30" s="102">
        <f t="shared" si="11"/>
        <v>204.00000000000003</v>
      </c>
      <c r="W30" s="102">
        <f t="shared" si="11"/>
        <v>204.00000000000003</v>
      </c>
      <c r="X30" s="102">
        <f t="shared" si="11"/>
        <v>204.00000000000003</v>
      </c>
      <c r="Y30" s="102">
        <f t="shared" si="11"/>
        <v>204.00000000000003</v>
      </c>
      <c r="Z30" s="105">
        <f t="shared" si="11"/>
        <v>204.00000000000003</v>
      </c>
      <c r="AA30" s="104">
        <f t="shared" si="11"/>
        <v>85</v>
      </c>
      <c r="AB30" s="102">
        <f t="shared" si="11"/>
        <v>85</v>
      </c>
      <c r="AC30" s="102">
        <f t="shared" si="11"/>
        <v>85</v>
      </c>
      <c r="AD30" s="102">
        <f t="shared" si="11"/>
        <v>85</v>
      </c>
      <c r="AE30" s="102">
        <f t="shared" si="11"/>
        <v>85</v>
      </c>
      <c r="AF30" s="102">
        <f t="shared" si="11"/>
        <v>85</v>
      </c>
      <c r="AG30" s="102">
        <f t="shared" si="11"/>
        <v>85</v>
      </c>
      <c r="AH30" s="102">
        <f t="shared" si="11"/>
        <v>85</v>
      </c>
      <c r="AI30" s="102">
        <f t="shared" si="11"/>
        <v>85</v>
      </c>
      <c r="AJ30" s="102">
        <f t="shared" si="11"/>
        <v>85</v>
      </c>
      <c r="AK30" s="102">
        <f t="shared" si="11"/>
        <v>85</v>
      </c>
      <c r="AL30" s="105">
        <f t="shared" si="11"/>
        <v>85</v>
      </c>
    </row>
    <row r="31" spans="2:38" ht="16.5">
      <c r="B31" s="164" t="s">
        <v>41</v>
      </c>
      <c r="C31" s="165"/>
      <c r="D31" s="167" t="s">
        <v>42</v>
      </c>
      <c r="E31" s="168"/>
      <c r="F31" s="236">
        <f>IF(I31=0,0,(J31-I31)/I31)</f>
        <v>0</v>
      </c>
      <c r="G31" s="248">
        <v>0</v>
      </c>
      <c r="H31" s="250">
        <v>0</v>
      </c>
      <c r="I31" s="226">
        <f>SUM(O31:Z31)+SUM(O32:Z32)</f>
        <v>0</v>
      </c>
      <c r="J31" s="225">
        <f>SUM(AA31:AL31)+SUM(AA32:AL32)</f>
        <v>0</v>
      </c>
      <c r="K31" s="225">
        <f>J31*(1+G31)</f>
        <v>0</v>
      </c>
      <c r="L31" s="207">
        <f>K31*(1+H31)</f>
        <v>0</v>
      </c>
      <c r="M31" s="99"/>
      <c r="N31" s="100"/>
      <c r="O31" s="9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0"/>
      <c r="AA31" s="99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0"/>
    </row>
    <row r="32" spans="2:38" ht="16.5">
      <c r="B32" s="164"/>
      <c r="C32" s="165"/>
      <c r="D32" s="167" t="s">
        <v>43</v>
      </c>
      <c r="E32" s="168"/>
      <c r="F32" s="236"/>
      <c r="G32" s="248"/>
      <c r="H32" s="250"/>
      <c r="I32" s="226"/>
      <c r="J32" s="225"/>
      <c r="K32" s="225"/>
      <c r="L32" s="207"/>
      <c r="M32" s="99"/>
      <c r="N32" s="100"/>
      <c r="O32" s="99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0"/>
      <c r="AA32" s="99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0"/>
    </row>
    <row r="33" spans="2:38" ht="16.5">
      <c r="B33" s="164" t="s">
        <v>44</v>
      </c>
      <c r="C33" s="165"/>
      <c r="D33" s="165"/>
      <c r="E33" s="166"/>
      <c r="F33" s="83">
        <f aca="true" t="shared" si="12" ref="F33:F38">IF(I33=0,0,(J33-I33)/I33)</f>
        <v>0</v>
      </c>
      <c r="G33" s="86">
        <v>0.1</v>
      </c>
      <c r="H33" s="88">
        <v>0.1</v>
      </c>
      <c r="I33" s="97">
        <f>SUM(O33:Z33)</f>
        <v>0</v>
      </c>
      <c r="J33" s="96">
        <f>SUM(AA33:AL33)</f>
        <v>0</v>
      </c>
      <c r="K33" s="96">
        <f aca="true" t="shared" si="13" ref="K33:L36">J33*(1+G33)</f>
        <v>0</v>
      </c>
      <c r="L33" s="95">
        <f t="shared" si="13"/>
        <v>0</v>
      </c>
      <c r="M33" s="99"/>
      <c r="N33" s="100"/>
      <c r="O33" s="9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0"/>
      <c r="AA33" s="99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0"/>
    </row>
    <row r="34" spans="2:38" ht="16.5">
      <c r="B34" s="164" t="s">
        <v>45</v>
      </c>
      <c r="C34" s="165"/>
      <c r="D34" s="165"/>
      <c r="E34" s="166"/>
      <c r="F34" s="83">
        <f t="shared" si="12"/>
        <v>0</v>
      </c>
      <c r="G34" s="86">
        <v>0.1</v>
      </c>
      <c r="H34" s="88">
        <v>0.1</v>
      </c>
      <c r="I34" s="97">
        <f>SUM(O34:Z34)</f>
        <v>0</v>
      </c>
      <c r="J34" s="96">
        <f>SUM(AA34:AL34)</f>
        <v>0</v>
      </c>
      <c r="K34" s="96">
        <f t="shared" si="13"/>
        <v>0</v>
      </c>
      <c r="L34" s="95">
        <f t="shared" si="13"/>
        <v>0</v>
      </c>
      <c r="M34" s="99"/>
      <c r="N34" s="100"/>
      <c r="O34" s="99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0"/>
      <c r="AA34" s="99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0"/>
    </row>
    <row r="35" spans="2:38" ht="16.5">
      <c r="B35" s="164" t="s">
        <v>46</v>
      </c>
      <c r="C35" s="165"/>
      <c r="D35" s="165"/>
      <c r="E35" s="166"/>
      <c r="F35" s="83">
        <f t="shared" si="12"/>
        <v>0</v>
      </c>
      <c r="G35" s="86">
        <v>0.1</v>
      </c>
      <c r="H35" s="88">
        <v>0.1</v>
      </c>
      <c r="I35" s="97">
        <f>SUM(O35:Z35)</f>
        <v>0</v>
      </c>
      <c r="J35" s="96">
        <f>SUM(AA35:AL35)</f>
        <v>0</v>
      </c>
      <c r="K35" s="96">
        <f t="shared" si="13"/>
        <v>0</v>
      </c>
      <c r="L35" s="95">
        <f t="shared" si="13"/>
        <v>0</v>
      </c>
      <c r="M35" s="99"/>
      <c r="N35" s="100"/>
      <c r="O35" s="99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0"/>
      <c r="AA35" s="99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0"/>
    </row>
    <row r="36" spans="2:38" ht="16.5">
      <c r="B36" s="164" t="s">
        <v>47</v>
      </c>
      <c r="C36" s="165"/>
      <c r="D36" s="165"/>
      <c r="E36" s="166"/>
      <c r="F36" s="83">
        <f t="shared" si="12"/>
        <v>0</v>
      </c>
      <c r="G36" s="86">
        <v>0.1</v>
      </c>
      <c r="H36" s="88">
        <v>0.1</v>
      </c>
      <c r="I36" s="97">
        <f>SUM(O36:Z36)</f>
        <v>0</v>
      </c>
      <c r="J36" s="96">
        <f>SUM(AA36:AL36)</f>
        <v>0</v>
      </c>
      <c r="K36" s="96">
        <f t="shared" si="13"/>
        <v>0</v>
      </c>
      <c r="L36" s="95">
        <f t="shared" si="13"/>
        <v>0</v>
      </c>
      <c r="M36" s="99"/>
      <c r="N36" s="100"/>
      <c r="O36" s="99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0"/>
      <c r="AA36" s="99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0"/>
    </row>
    <row r="37" spans="2:38" ht="16.5">
      <c r="B37" s="164" t="s">
        <v>48</v>
      </c>
      <c r="C37" s="165"/>
      <c r="D37" s="165"/>
      <c r="E37" s="166"/>
      <c r="F37" s="83">
        <f t="shared" si="12"/>
        <v>0</v>
      </c>
      <c r="G37" s="84">
        <f>IF(J37=0,0,(K37-J37)/J37)</f>
        <v>0</v>
      </c>
      <c r="H37" s="85">
        <f>IF(K37=0,0,(L37-K37)/K37)</f>
        <v>0</v>
      </c>
      <c r="I37" s="97">
        <f>SUM(O37:Z37)</f>
        <v>0</v>
      </c>
      <c r="J37" s="96">
        <f>SUM(AA37:AL37)</f>
        <v>0</v>
      </c>
      <c r="K37" s="96">
        <f>AL37*12</f>
        <v>0</v>
      </c>
      <c r="L37" s="95">
        <f>AL37*12</f>
        <v>0</v>
      </c>
      <c r="M37" s="104">
        <f>M99</f>
        <v>0</v>
      </c>
      <c r="N37" s="105">
        <f aca="true" t="shared" si="14" ref="N37:AL37">N99</f>
        <v>0</v>
      </c>
      <c r="O37" s="104">
        <f t="shared" si="14"/>
        <v>0</v>
      </c>
      <c r="P37" s="102">
        <f t="shared" si="14"/>
        <v>0</v>
      </c>
      <c r="Q37" s="102">
        <f t="shared" si="14"/>
        <v>0</v>
      </c>
      <c r="R37" s="102">
        <f t="shared" si="14"/>
        <v>0</v>
      </c>
      <c r="S37" s="102">
        <f t="shared" si="14"/>
        <v>0</v>
      </c>
      <c r="T37" s="102">
        <f t="shared" si="14"/>
        <v>0</v>
      </c>
      <c r="U37" s="102">
        <f t="shared" si="14"/>
        <v>0</v>
      </c>
      <c r="V37" s="102">
        <f t="shared" si="14"/>
        <v>0</v>
      </c>
      <c r="W37" s="102">
        <f t="shared" si="14"/>
        <v>0</v>
      </c>
      <c r="X37" s="102">
        <f t="shared" si="14"/>
        <v>0</v>
      </c>
      <c r="Y37" s="102">
        <f t="shared" si="14"/>
        <v>0</v>
      </c>
      <c r="Z37" s="105">
        <f t="shared" si="14"/>
        <v>0</v>
      </c>
      <c r="AA37" s="104">
        <f t="shared" si="14"/>
        <v>0</v>
      </c>
      <c r="AB37" s="102">
        <f t="shared" si="14"/>
        <v>0</v>
      </c>
      <c r="AC37" s="102">
        <f t="shared" si="14"/>
        <v>0</v>
      </c>
      <c r="AD37" s="102">
        <f t="shared" si="14"/>
        <v>0</v>
      </c>
      <c r="AE37" s="102">
        <f t="shared" si="14"/>
        <v>0</v>
      </c>
      <c r="AF37" s="102">
        <f t="shared" si="14"/>
        <v>0</v>
      </c>
      <c r="AG37" s="102">
        <f t="shared" si="14"/>
        <v>0</v>
      </c>
      <c r="AH37" s="102">
        <f t="shared" si="14"/>
        <v>0</v>
      </c>
      <c r="AI37" s="102">
        <f t="shared" si="14"/>
        <v>0</v>
      </c>
      <c r="AJ37" s="102">
        <f t="shared" si="14"/>
        <v>0</v>
      </c>
      <c r="AK37" s="102">
        <f t="shared" si="14"/>
        <v>0</v>
      </c>
      <c r="AL37" s="105">
        <f t="shared" si="14"/>
        <v>0</v>
      </c>
    </row>
    <row r="38" spans="2:38" ht="16.5">
      <c r="B38" s="164" t="s">
        <v>49</v>
      </c>
      <c r="C38" s="167" t="s">
        <v>50</v>
      </c>
      <c r="D38" s="167"/>
      <c r="E38" s="168"/>
      <c r="F38" s="236">
        <f t="shared" si="12"/>
        <v>-1</v>
      </c>
      <c r="G38" s="248">
        <v>0.1</v>
      </c>
      <c r="H38" s="250">
        <v>0.1</v>
      </c>
      <c r="I38" s="226">
        <f>SUM(O38:Z38)+SUM(O39:Z39)+SUM(O40:Z40)+SUM(O41:Z41)</f>
        <v>2520</v>
      </c>
      <c r="J38" s="225">
        <f>SUM(AA38:AL38)+SUM(AA39:AL39)+SUM(AA40:AL40)+SUM(AA41:AL41)</f>
        <v>0</v>
      </c>
      <c r="K38" s="225">
        <f>J38*(1+G38)</f>
        <v>0</v>
      </c>
      <c r="L38" s="207">
        <f>K38*(1+H38)</f>
        <v>0</v>
      </c>
      <c r="M38" s="99"/>
      <c r="N38" s="100"/>
      <c r="O38" s="99"/>
      <c r="P38" s="101"/>
      <c r="Q38" s="101">
        <v>300</v>
      </c>
      <c r="R38" s="101">
        <v>500</v>
      </c>
      <c r="S38" s="101">
        <v>500</v>
      </c>
      <c r="T38" s="101"/>
      <c r="U38" s="101"/>
      <c r="V38" s="101"/>
      <c r="W38" s="101"/>
      <c r="X38" s="101"/>
      <c r="Y38" s="101"/>
      <c r="Z38" s="100"/>
      <c r="AA38" s="99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0"/>
    </row>
    <row r="39" spans="2:38" ht="16.5">
      <c r="B39" s="164"/>
      <c r="C39" s="167" t="s">
        <v>51</v>
      </c>
      <c r="D39" s="167"/>
      <c r="E39" s="168"/>
      <c r="F39" s="236"/>
      <c r="G39" s="249"/>
      <c r="H39" s="251"/>
      <c r="I39" s="226"/>
      <c r="J39" s="225"/>
      <c r="K39" s="225"/>
      <c r="L39" s="207"/>
      <c r="M39" s="99"/>
      <c r="N39" s="100"/>
      <c r="O39" s="99"/>
      <c r="P39" s="101"/>
      <c r="Q39" s="101">
        <v>100</v>
      </c>
      <c r="R39" s="101">
        <v>100</v>
      </c>
      <c r="S39" s="101"/>
      <c r="T39" s="101"/>
      <c r="U39" s="101"/>
      <c r="V39" s="101"/>
      <c r="W39" s="101"/>
      <c r="X39" s="101"/>
      <c r="Y39" s="101"/>
      <c r="Z39" s="100"/>
      <c r="AA39" s="99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0"/>
    </row>
    <row r="40" spans="2:38" ht="16.5">
      <c r="B40" s="164"/>
      <c r="C40" s="167" t="s">
        <v>49</v>
      </c>
      <c r="D40" s="167"/>
      <c r="E40" s="168"/>
      <c r="F40" s="236"/>
      <c r="G40" s="249"/>
      <c r="H40" s="251"/>
      <c r="I40" s="226"/>
      <c r="J40" s="225"/>
      <c r="K40" s="225"/>
      <c r="L40" s="207"/>
      <c r="M40" s="99"/>
      <c r="N40" s="100"/>
      <c r="O40" s="99"/>
      <c r="P40" s="101"/>
      <c r="Q40" s="101">
        <v>200</v>
      </c>
      <c r="R40" s="101">
        <v>200</v>
      </c>
      <c r="S40" s="101">
        <v>200</v>
      </c>
      <c r="T40" s="101"/>
      <c r="U40" s="101"/>
      <c r="V40" s="101"/>
      <c r="W40" s="101"/>
      <c r="X40" s="101"/>
      <c r="Y40" s="101"/>
      <c r="Z40" s="100"/>
      <c r="AA40" s="99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0"/>
    </row>
    <row r="41" spans="2:38" ht="16.5">
      <c r="B41" s="164"/>
      <c r="C41" s="165" t="s">
        <v>52</v>
      </c>
      <c r="D41" s="165"/>
      <c r="E41" s="88">
        <v>0.2</v>
      </c>
      <c r="F41" s="236"/>
      <c r="G41" s="249"/>
      <c r="H41" s="251"/>
      <c r="I41" s="226"/>
      <c r="J41" s="225"/>
      <c r="K41" s="225"/>
      <c r="L41" s="207"/>
      <c r="M41" s="104">
        <f>SUM(M38:M40)*$E$41</f>
        <v>0</v>
      </c>
      <c r="N41" s="105">
        <f aca="true" t="shared" si="15" ref="N41:AL41">SUM(N38:N40)*$E$41</f>
        <v>0</v>
      </c>
      <c r="O41" s="104">
        <f t="shared" si="15"/>
        <v>0</v>
      </c>
      <c r="P41" s="102">
        <f t="shared" si="15"/>
        <v>0</v>
      </c>
      <c r="Q41" s="102">
        <f t="shared" si="15"/>
        <v>120</v>
      </c>
      <c r="R41" s="102">
        <f t="shared" si="15"/>
        <v>160</v>
      </c>
      <c r="S41" s="102">
        <f t="shared" si="15"/>
        <v>140</v>
      </c>
      <c r="T41" s="102">
        <f t="shared" si="15"/>
        <v>0</v>
      </c>
      <c r="U41" s="102">
        <f t="shared" si="15"/>
        <v>0</v>
      </c>
      <c r="V41" s="102">
        <f t="shared" si="15"/>
        <v>0</v>
      </c>
      <c r="W41" s="102">
        <f t="shared" si="15"/>
        <v>0</v>
      </c>
      <c r="X41" s="102">
        <f t="shared" si="15"/>
        <v>0</v>
      </c>
      <c r="Y41" s="102">
        <f t="shared" si="15"/>
        <v>0</v>
      </c>
      <c r="Z41" s="105">
        <f t="shared" si="15"/>
        <v>0</v>
      </c>
      <c r="AA41" s="104">
        <f t="shared" si="15"/>
        <v>0</v>
      </c>
      <c r="AB41" s="102">
        <f t="shared" si="15"/>
        <v>0</v>
      </c>
      <c r="AC41" s="102">
        <f t="shared" si="15"/>
        <v>0</v>
      </c>
      <c r="AD41" s="102">
        <f t="shared" si="15"/>
        <v>0</v>
      </c>
      <c r="AE41" s="102">
        <f t="shared" si="15"/>
        <v>0</v>
      </c>
      <c r="AF41" s="102">
        <f t="shared" si="15"/>
        <v>0</v>
      </c>
      <c r="AG41" s="102">
        <f t="shared" si="15"/>
        <v>0</v>
      </c>
      <c r="AH41" s="102">
        <f t="shared" si="15"/>
        <v>0</v>
      </c>
      <c r="AI41" s="102">
        <f t="shared" si="15"/>
        <v>0</v>
      </c>
      <c r="AJ41" s="102">
        <f t="shared" si="15"/>
        <v>0</v>
      </c>
      <c r="AK41" s="102">
        <f t="shared" si="15"/>
        <v>0</v>
      </c>
      <c r="AL41" s="105">
        <f t="shared" si="15"/>
        <v>0</v>
      </c>
    </row>
    <row r="42" spans="2:38" ht="16.5">
      <c r="B42" s="172" t="s">
        <v>53</v>
      </c>
      <c r="C42" s="173"/>
      <c r="D42" s="173"/>
      <c r="E42" s="174"/>
      <c r="F42" s="30">
        <f aca="true" t="shared" si="16" ref="F42:H43">IF(I42=0,0,(J42-I42)/I42)</f>
        <v>-0.8951241544935774</v>
      </c>
      <c r="G42" s="31">
        <f t="shared" si="16"/>
        <v>-0.08235294117647059</v>
      </c>
      <c r="H42" s="32">
        <f t="shared" si="16"/>
        <v>0.10000000000000012</v>
      </c>
      <c r="I42" s="110">
        <f>SUM(I19:I41)</f>
        <v>68080.5</v>
      </c>
      <c r="J42" s="111">
        <f aca="true" t="shared" si="17" ref="J42:AL42">SUM(J19:J41)</f>
        <v>7140</v>
      </c>
      <c r="K42" s="111">
        <f t="shared" si="17"/>
        <v>6552</v>
      </c>
      <c r="L42" s="112">
        <f t="shared" si="17"/>
        <v>7207.200000000001</v>
      </c>
      <c r="M42" s="110">
        <f t="shared" si="17"/>
        <v>595</v>
      </c>
      <c r="N42" s="113">
        <f t="shared" si="17"/>
        <v>1428</v>
      </c>
      <c r="O42" s="110">
        <f t="shared" si="17"/>
        <v>1428</v>
      </c>
      <c r="P42" s="111">
        <f t="shared" si="17"/>
        <v>1428</v>
      </c>
      <c r="Q42" s="111">
        <f t="shared" si="17"/>
        <v>4060.5</v>
      </c>
      <c r="R42" s="111">
        <f t="shared" si="17"/>
        <v>6213</v>
      </c>
      <c r="S42" s="111">
        <f t="shared" si="17"/>
        <v>6093</v>
      </c>
      <c r="T42" s="111">
        <f t="shared" si="17"/>
        <v>6885</v>
      </c>
      <c r="U42" s="111">
        <f t="shared" si="17"/>
        <v>6885</v>
      </c>
      <c r="V42" s="111">
        <f t="shared" si="17"/>
        <v>6885</v>
      </c>
      <c r="W42" s="111">
        <f t="shared" si="17"/>
        <v>6885</v>
      </c>
      <c r="X42" s="111">
        <f t="shared" si="17"/>
        <v>6885</v>
      </c>
      <c r="Y42" s="111">
        <f t="shared" si="17"/>
        <v>6885</v>
      </c>
      <c r="Z42" s="113">
        <f t="shared" si="17"/>
        <v>7548</v>
      </c>
      <c r="AA42" s="110">
        <f t="shared" si="17"/>
        <v>595</v>
      </c>
      <c r="AB42" s="111">
        <f t="shared" si="17"/>
        <v>595</v>
      </c>
      <c r="AC42" s="111">
        <f t="shared" si="17"/>
        <v>595</v>
      </c>
      <c r="AD42" s="111">
        <f t="shared" si="17"/>
        <v>595</v>
      </c>
      <c r="AE42" s="111">
        <f t="shared" si="17"/>
        <v>595</v>
      </c>
      <c r="AF42" s="111">
        <f t="shared" si="17"/>
        <v>595</v>
      </c>
      <c r="AG42" s="111">
        <f t="shared" si="17"/>
        <v>595</v>
      </c>
      <c r="AH42" s="111">
        <f t="shared" si="17"/>
        <v>595</v>
      </c>
      <c r="AI42" s="111">
        <f t="shared" si="17"/>
        <v>595</v>
      </c>
      <c r="AJ42" s="111">
        <f t="shared" si="17"/>
        <v>595</v>
      </c>
      <c r="AK42" s="111">
        <f t="shared" si="17"/>
        <v>595</v>
      </c>
      <c r="AL42" s="113">
        <f t="shared" si="17"/>
        <v>595</v>
      </c>
    </row>
    <row r="43" spans="2:38" ht="17.25" thickBot="1">
      <c r="B43" s="195" t="s">
        <v>54</v>
      </c>
      <c r="C43" s="196"/>
      <c r="D43" s="196"/>
      <c r="E43" s="197"/>
      <c r="F43" s="36">
        <f t="shared" si="16"/>
        <v>-1.2943893968840603</v>
      </c>
      <c r="G43" s="37">
        <f t="shared" si="16"/>
        <v>0.5272727272727272</v>
      </c>
      <c r="H43" s="38">
        <f t="shared" si="16"/>
        <v>0.545238095238095</v>
      </c>
      <c r="I43" s="106">
        <f aca="true" t="shared" si="18" ref="I43:AL43">I18-I42</f>
        <v>-47080.5</v>
      </c>
      <c r="J43" s="107">
        <f t="shared" si="18"/>
        <v>13860</v>
      </c>
      <c r="K43" s="107">
        <f t="shared" si="18"/>
        <v>21168</v>
      </c>
      <c r="L43" s="108">
        <f t="shared" si="18"/>
        <v>32709.599999999995</v>
      </c>
      <c r="M43" s="106">
        <f t="shared" si="18"/>
        <v>1155</v>
      </c>
      <c r="N43" s="109">
        <f t="shared" si="18"/>
        <v>322</v>
      </c>
      <c r="O43" s="106">
        <f t="shared" si="18"/>
        <v>322</v>
      </c>
      <c r="P43" s="107">
        <f t="shared" si="18"/>
        <v>322</v>
      </c>
      <c r="Q43" s="107">
        <f t="shared" si="18"/>
        <v>-2310.5</v>
      </c>
      <c r="R43" s="107">
        <f t="shared" si="18"/>
        <v>-4463</v>
      </c>
      <c r="S43" s="107">
        <f t="shared" si="18"/>
        <v>-4343</v>
      </c>
      <c r="T43" s="107">
        <f t="shared" si="18"/>
        <v>-5135</v>
      </c>
      <c r="U43" s="107">
        <f t="shared" si="18"/>
        <v>-5135</v>
      </c>
      <c r="V43" s="107">
        <f t="shared" si="18"/>
        <v>-5135</v>
      </c>
      <c r="W43" s="107">
        <f t="shared" si="18"/>
        <v>-5135</v>
      </c>
      <c r="X43" s="107">
        <f t="shared" si="18"/>
        <v>-5135</v>
      </c>
      <c r="Y43" s="107">
        <f t="shared" si="18"/>
        <v>-5135</v>
      </c>
      <c r="Z43" s="109">
        <f t="shared" si="18"/>
        <v>-5798</v>
      </c>
      <c r="AA43" s="106">
        <f t="shared" si="18"/>
        <v>1155</v>
      </c>
      <c r="AB43" s="107">
        <f t="shared" si="18"/>
        <v>1155</v>
      </c>
      <c r="AC43" s="107">
        <f t="shared" si="18"/>
        <v>1155</v>
      </c>
      <c r="AD43" s="107">
        <f t="shared" si="18"/>
        <v>1155</v>
      </c>
      <c r="AE43" s="107">
        <f t="shared" si="18"/>
        <v>1155</v>
      </c>
      <c r="AF43" s="107">
        <f t="shared" si="18"/>
        <v>1155</v>
      </c>
      <c r="AG43" s="107">
        <f t="shared" si="18"/>
        <v>1155</v>
      </c>
      <c r="AH43" s="107">
        <f t="shared" si="18"/>
        <v>1155</v>
      </c>
      <c r="AI43" s="107">
        <f t="shared" si="18"/>
        <v>1155</v>
      </c>
      <c r="AJ43" s="107">
        <f t="shared" si="18"/>
        <v>1155</v>
      </c>
      <c r="AK43" s="107">
        <f t="shared" si="18"/>
        <v>1155</v>
      </c>
      <c r="AL43" s="109">
        <f t="shared" si="18"/>
        <v>1155</v>
      </c>
    </row>
    <row r="44" spans="2:38" ht="17.25" thickTop="1">
      <c r="B44" s="192" t="s">
        <v>55</v>
      </c>
      <c r="C44" s="212"/>
      <c r="D44" s="212"/>
      <c r="E44" s="231"/>
      <c r="F44" s="255"/>
      <c r="G44" s="256"/>
      <c r="H44" s="257"/>
      <c r="I44" s="40">
        <f>SUM(O44:Z44)</f>
        <v>0</v>
      </c>
      <c r="J44" s="41">
        <f>SUM(AA44:AL44)</f>
        <v>0</v>
      </c>
      <c r="K44" s="41">
        <f>J44</f>
        <v>0</v>
      </c>
      <c r="L44" s="51">
        <f>K44</f>
        <v>0</v>
      </c>
      <c r="M44" s="114"/>
      <c r="N44" s="115"/>
      <c r="O44" s="114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5"/>
    </row>
    <row r="45" spans="2:38" ht="16.5">
      <c r="B45" s="164" t="s">
        <v>56</v>
      </c>
      <c r="C45" s="165"/>
      <c r="D45" s="165"/>
      <c r="E45" s="59">
        <v>0.02</v>
      </c>
      <c r="F45" s="258"/>
      <c r="G45" s="259"/>
      <c r="H45" s="260"/>
      <c r="I45" s="97">
        <f>SUM(O45:Z45)</f>
        <v>275</v>
      </c>
      <c r="J45" s="96">
        <f>SUM(AA45:AL45)</f>
        <v>300</v>
      </c>
      <c r="K45" s="96">
        <f>J45</f>
        <v>300</v>
      </c>
      <c r="L45" s="95">
        <f>K45</f>
        <v>300</v>
      </c>
      <c r="M45" s="104">
        <f>L79*$E$45/12</f>
        <v>0</v>
      </c>
      <c r="N45" s="105">
        <f aca="true" t="shared" si="19" ref="N45:AL45">M79*$E$45/12</f>
        <v>0</v>
      </c>
      <c r="O45" s="104">
        <f t="shared" si="19"/>
        <v>0</v>
      </c>
      <c r="P45" s="102">
        <f t="shared" si="19"/>
        <v>25</v>
      </c>
      <c r="Q45" s="102">
        <f t="shared" si="19"/>
        <v>25</v>
      </c>
      <c r="R45" s="102">
        <f t="shared" si="19"/>
        <v>25</v>
      </c>
      <c r="S45" s="102">
        <f t="shared" si="19"/>
        <v>25</v>
      </c>
      <c r="T45" s="102">
        <f t="shared" si="19"/>
        <v>25</v>
      </c>
      <c r="U45" s="102">
        <f t="shared" si="19"/>
        <v>25</v>
      </c>
      <c r="V45" s="102">
        <f t="shared" si="19"/>
        <v>25</v>
      </c>
      <c r="W45" s="102">
        <f t="shared" si="19"/>
        <v>25</v>
      </c>
      <c r="X45" s="102">
        <f t="shared" si="19"/>
        <v>25</v>
      </c>
      <c r="Y45" s="102">
        <f t="shared" si="19"/>
        <v>25</v>
      </c>
      <c r="Z45" s="105">
        <f t="shared" si="19"/>
        <v>25</v>
      </c>
      <c r="AA45" s="104">
        <f t="shared" si="19"/>
        <v>25</v>
      </c>
      <c r="AB45" s="102">
        <f t="shared" si="19"/>
        <v>25</v>
      </c>
      <c r="AC45" s="102">
        <f t="shared" si="19"/>
        <v>25</v>
      </c>
      <c r="AD45" s="102">
        <f t="shared" si="19"/>
        <v>25</v>
      </c>
      <c r="AE45" s="102">
        <f t="shared" si="19"/>
        <v>25</v>
      </c>
      <c r="AF45" s="102">
        <f t="shared" si="19"/>
        <v>25</v>
      </c>
      <c r="AG45" s="102">
        <f t="shared" si="19"/>
        <v>25</v>
      </c>
      <c r="AH45" s="102">
        <f t="shared" si="19"/>
        <v>25</v>
      </c>
      <c r="AI45" s="102">
        <f t="shared" si="19"/>
        <v>25</v>
      </c>
      <c r="AJ45" s="102">
        <f t="shared" si="19"/>
        <v>25</v>
      </c>
      <c r="AK45" s="102">
        <f t="shared" si="19"/>
        <v>25</v>
      </c>
      <c r="AL45" s="105">
        <f t="shared" si="19"/>
        <v>25</v>
      </c>
    </row>
    <row r="46" spans="2:38" ht="17.25" thickBot="1">
      <c r="B46" s="169" t="s">
        <v>57</v>
      </c>
      <c r="C46" s="170"/>
      <c r="D46" s="170"/>
      <c r="E46" s="171"/>
      <c r="F46" s="33">
        <f>IF(I46=0,0,(J46-I46)/I46)</f>
        <v>-1.2863447751581125</v>
      </c>
      <c r="G46" s="34">
        <f>IF(J46=0,0,(K46-J46)/J46)</f>
        <v>0.5389380530973451</v>
      </c>
      <c r="H46" s="35">
        <f>IF(K46=0,0,(L46-K46)/K46)</f>
        <v>0.553076480736055</v>
      </c>
      <c r="I46" s="117">
        <f>I43-I44-I45</f>
        <v>-47355.5</v>
      </c>
      <c r="J46" s="118">
        <f aca="true" t="shared" si="20" ref="J46:AL46">J43-J44-J45</f>
        <v>13560</v>
      </c>
      <c r="K46" s="118">
        <f t="shared" si="20"/>
        <v>20868</v>
      </c>
      <c r="L46" s="119">
        <f t="shared" si="20"/>
        <v>32409.599999999995</v>
      </c>
      <c r="M46" s="117">
        <f t="shared" si="20"/>
        <v>1155</v>
      </c>
      <c r="N46" s="120">
        <f t="shared" si="20"/>
        <v>322</v>
      </c>
      <c r="O46" s="117">
        <f t="shared" si="20"/>
        <v>322</v>
      </c>
      <c r="P46" s="118">
        <f t="shared" si="20"/>
        <v>297</v>
      </c>
      <c r="Q46" s="118">
        <f t="shared" si="20"/>
        <v>-2335.5</v>
      </c>
      <c r="R46" s="118">
        <f t="shared" si="20"/>
        <v>-4488</v>
      </c>
      <c r="S46" s="118">
        <f t="shared" si="20"/>
        <v>-4368</v>
      </c>
      <c r="T46" s="118">
        <f t="shared" si="20"/>
        <v>-5160</v>
      </c>
      <c r="U46" s="118">
        <f t="shared" si="20"/>
        <v>-5160</v>
      </c>
      <c r="V46" s="118">
        <f t="shared" si="20"/>
        <v>-5160</v>
      </c>
      <c r="W46" s="118">
        <f t="shared" si="20"/>
        <v>-5160</v>
      </c>
      <c r="X46" s="118">
        <f t="shared" si="20"/>
        <v>-5160</v>
      </c>
      <c r="Y46" s="118">
        <f t="shared" si="20"/>
        <v>-5160</v>
      </c>
      <c r="Z46" s="120">
        <f t="shared" si="20"/>
        <v>-5823</v>
      </c>
      <c r="AA46" s="117">
        <f t="shared" si="20"/>
        <v>1130</v>
      </c>
      <c r="AB46" s="118">
        <f t="shared" si="20"/>
        <v>1130</v>
      </c>
      <c r="AC46" s="118">
        <f t="shared" si="20"/>
        <v>1130</v>
      </c>
      <c r="AD46" s="118">
        <f t="shared" si="20"/>
        <v>1130</v>
      </c>
      <c r="AE46" s="118">
        <f t="shared" si="20"/>
        <v>1130</v>
      </c>
      <c r="AF46" s="118">
        <f t="shared" si="20"/>
        <v>1130</v>
      </c>
      <c r="AG46" s="118">
        <f t="shared" si="20"/>
        <v>1130</v>
      </c>
      <c r="AH46" s="118">
        <f t="shared" si="20"/>
        <v>1130</v>
      </c>
      <c r="AI46" s="118">
        <f t="shared" si="20"/>
        <v>1130</v>
      </c>
      <c r="AJ46" s="118">
        <f t="shared" si="20"/>
        <v>1130</v>
      </c>
      <c r="AK46" s="118">
        <f t="shared" si="20"/>
        <v>1130</v>
      </c>
      <c r="AL46" s="120">
        <f t="shared" si="20"/>
        <v>1130</v>
      </c>
    </row>
    <row r="47" spans="15:16" ht="16.5">
      <c r="O47" s="27"/>
      <c r="P47" s="27"/>
    </row>
    <row r="48" spans="5:16" ht="17.25" thickBot="1">
      <c r="E48" s="24"/>
      <c r="F48" s="24"/>
      <c r="G48" s="24"/>
      <c r="H48" s="24"/>
      <c r="I48" s="24"/>
      <c r="J48" s="279" t="s">
        <v>58</v>
      </c>
      <c r="K48" s="279"/>
      <c r="L48" s="279"/>
      <c r="O48" s="224" t="s">
        <v>59</v>
      </c>
      <c r="P48" s="224"/>
    </row>
    <row r="49" spans="5:38" ht="16.5">
      <c r="E49" s="25"/>
      <c r="F49" s="25"/>
      <c r="G49" s="25"/>
      <c r="H49" s="25"/>
      <c r="I49" s="25"/>
      <c r="J49" s="183" t="s">
        <v>60</v>
      </c>
      <c r="K49" s="184"/>
      <c r="L49" s="213"/>
      <c r="M49" s="246" t="s">
        <v>8</v>
      </c>
      <c r="N49" s="247"/>
      <c r="O49" s="183" t="s">
        <v>9</v>
      </c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5"/>
      <c r="AA49" s="183" t="s">
        <v>10</v>
      </c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5"/>
    </row>
    <row r="50" spans="5:38" ht="17.25" thickBot="1">
      <c r="E50" s="25"/>
      <c r="F50" s="25"/>
      <c r="G50" s="25"/>
      <c r="H50" s="25"/>
      <c r="I50" s="25"/>
      <c r="J50" s="186"/>
      <c r="K50" s="187"/>
      <c r="L50" s="280"/>
      <c r="M50" s="14">
        <f>DATE(YEAR(N50),MONTH(N50)-1,1)</f>
        <v>44228</v>
      </c>
      <c r="N50" s="7">
        <f>DATE(YEAR(O50),MONTH(O50)-1,1)</f>
        <v>44256</v>
      </c>
      <c r="O50" s="14">
        <f>DATE($L$2,$N$2,1)</f>
        <v>44287</v>
      </c>
      <c r="P50" s="6">
        <f aca="true" t="shared" si="21" ref="P50:AL50">DATE(YEAR(O50),MONTH(O50)+1,1)</f>
        <v>44317</v>
      </c>
      <c r="Q50" s="6">
        <f t="shared" si="21"/>
        <v>44348</v>
      </c>
      <c r="R50" s="6">
        <f t="shared" si="21"/>
        <v>44378</v>
      </c>
      <c r="S50" s="6">
        <f t="shared" si="21"/>
        <v>44409</v>
      </c>
      <c r="T50" s="6">
        <f t="shared" si="21"/>
        <v>44440</v>
      </c>
      <c r="U50" s="6">
        <f t="shared" si="21"/>
        <v>44470</v>
      </c>
      <c r="V50" s="6">
        <f t="shared" si="21"/>
        <v>44501</v>
      </c>
      <c r="W50" s="6">
        <f t="shared" si="21"/>
        <v>44531</v>
      </c>
      <c r="X50" s="6">
        <f t="shared" si="21"/>
        <v>44562</v>
      </c>
      <c r="Y50" s="6">
        <f t="shared" si="21"/>
        <v>44593</v>
      </c>
      <c r="Z50" s="7">
        <f t="shared" si="21"/>
        <v>44621</v>
      </c>
      <c r="AA50" s="14">
        <f t="shared" si="21"/>
        <v>44652</v>
      </c>
      <c r="AB50" s="6">
        <f t="shared" si="21"/>
        <v>44682</v>
      </c>
      <c r="AC50" s="6">
        <f t="shared" si="21"/>
        <v>44713</v>
      </c>
      <c r="AD50" s="6">
        <f t="shared" si="21"/>
        <v>44743</v>
      </c>
      <c r="AE50" s="6">
        <f t="shared" si="21"/>
        <v>44774</v>
      </c>
      <c r="AF50" s="6">
        <f t="shared" si="21"/>
        <v>44805</v>
      </c>
      <c r="AG50" s="6">
        <f t="shared" si="21"/>
        <v>44835</v>
      </c>
      <c r="AH50" s="6">
        <f t="shared" si="21"/>
        <v>44866</v>
      </c>
      <c r="AI50" s="6">
        <f t="shared" si="21"/>
        <v>44896</v>
      </c>
      <c r="AJ50" s="6">
        <f t="shared" si="21"/>
        <v>44927</v>
      </c>
      <c r="AK50" s="6">
        <f t="shared" si="21"/>
        <v>44958</v>
      </c>
      <c r="AL50" s="7">
        <f t="shared" si="21"/>
        <v>44986</v>
      </c>
    </row>
    <row r="51" spans="5:38" ht="16.5">
      <c r="E51" s="25"/>
      <c r="F51" s="25"/>
      <c r="G51" s="25"/>
      <c r="H51" s="25"/>
      <c r="I51" s="25"/>
      <c r="J51" s="261"/>
      <c r="K51" s="198"/>
      <c r="L51" s="262"/>
      <c r="M51" s="121"/>
      <c r="N51" s="122"/>
      <c r="O51" s="121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2"/>
      <c r="AA51" s="121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2"/>
    </row>
    <row r="52" spans="5:38" ht="17.25" thickBot="1">
      <c r="E52" s="25"/>
      <c r="F52" s="25"/>
      <c r="G52" s="25"/>
      <c r="H52" s="25"/>
      <c r="I52" s="25"/>
      <c r="J52" s="281" t="s">
        <v>61</v>
      </c>
      <c r="K52" s="282"/>
      <c r="L52" s="283"/>
      <c r="M52" s="125">
        <v>5000</v>
      </c>
      <c r="N52" s="126">
        <f aca="true" t="shared" si="22" ref="N52:AL52">M77</f>
        <v>6155</v>
      </c>
      <c r="O52" s="127">
        <f t="shared" si="22"/>
        <v>11477</v>
      </c>
      <c r="P52" s="128">
        <f t="shared" si="22"/>
        <v>26799</v>
      </c>
      <c r="Q52" s="128">
        <f t="shared" si="22"/>
        <v>27096</v>
      </c>
      <c r="R52" s="128">
        <f t="shared" si="22"/>
        <v>24760.5</v>
      </c>
      <c r="S52" s="128">
        <f t="shared" si="22"/>
        <v>20272.5</v>
      </c>
      <c r="T52" s="128">
        <f t="shared" si="22"/>
        <v>15904.5</v>
      </c>
      <c r="U52" s="128">
        <f t="shared" si="22"/>
        <v>10744.5</v>
      </c>
      <c r="V52" s="128">
        <f t="shared" si="22"/>
        <v>5584.5</v>
      </c>
      <c r="W52" s="128">
        <f t="shared" si="22"/>
        <v>-4575.5</v>
      </c>
      <c r="X52" s="128">
        <f t="shared" si="22"/>
        <v>-9735.5</v>
      </c>
      <c r="Y52" s="128">
        <f t="shared" si="22"/>
        <v>-14895.5</v>
      </c>
      <c r="Z52" s="126">
        <f t="shared" si="22"/>
        <v>-20055.5</v>
      </c>
      <c r="AA52" s="127">
        <f t="shared" si="22"/>
        <v>-25878.5</v>
      </c>
      <c r="AB52" s="128">
        <f t="shared" si="22"/>
        <v>-24748.5</v>
      </c>
      <c r="AC52" s="128">
        <f t="shared" si="22"/>
        <v>-23618.5</v>
      </c>
      <c r="AD52" s="128">
        <f t="shared" si="22"/>
        <v>-22488.5</v>
      </c>
      <c r="AE52" s="128">
        <f t="shared" si="22"/>
        <v>-21358.5</v>
      </c>
      <c r="AF52" s="128">
        <f t="shared" si="22"/>
        <v>-20228.5</v>
      </c>
      <c r="AG52" s="128">
        <f t="shared" si="22"/>
        <v>-19098.5</v>
      </c>
      <c r="AH52" s="128">
        <f t="shared" si="22"/>
        <v>-17968.5</v>
      </c>
      <c r="AI52" s="128">
        <f t="shared" si="22"/>
        <v>-16838.5</v>
      </c>
      <c r="AJ52" s="128">
        <f t="shared" si="22"/>
        <v>-15708.5</v>
      </c>
      <c r="AK52" s="128">
        <f t="shared" si="22"/>
        <v>-14578.5</v>
      </c>
      <c r="AL52" s="126">
        <f t="shared" si="22"/>
        <v>-13448.5</v>
      </c>
    </row>
    <row r="53" spans="5:38" ht="17.25" thickTop="1">
      <c r="E53" s="25"/>
      <c r="F53" s="25"/>
      <c r="G53" s="25"/>
      <c r="H53" s="25"/>
      <c r="I53" s="25"/>
      <c r="J53" s="261"/>
      <c r="K53" s="198"/>
      <c r="L53" s="262"/>
      <c r="M53" s="121"/>
      <c r="N53" s="122"/>
      <c r="O53" s="121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2"/>
      <c r="AA53" s="121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2"/>
    </row>
    <row r="54" spans="5:38" ht="16.5">
      <c r="E54" s="25"/>
      <c r="F54" s="25"/>
      <c r="G54" s="25"/>
      <c r="H54" s="25"/>
      <c r="I54" s="25"/>
      <c r="J54" s="4" t="s">
        <v>63</v>
      </c>
      <c r="K54" s="286" t="str">
        <f>E6</f>
        <v>現金</v>
      </c>
      <c r="L54" s="252"/>
      <c r="M54" s="104">
        <f>IF($E$6="現金",M9,IF($E$6="当月末",M9,IF($E$6="翌月末",0,0)))</f>
        <v>2500</v>
      </c>
      <c r="N54" s="105">
        <f>IF($E$6="現金",N9,IF($E$6="当月末",N9,IF($E$6="翌月末",M9,0)))</f>
        <v>2500</v>
      </c>
      <c r="O54" s="104">
        <f>IF($E$6="現金",O9,IF($E$6="当月末",O9,IF($E$6="翌月末",N9,M9)))</f>
        <v>2500</v>
      </c>
      <c r="P54" s="102">
        <f aca="true" t="shared" si="23" ref="P54:AL54">IF($E$6="現金",P9,IF($E$6="当月末",P9,IF($E$6="翌月末",O9,N9)))</f>
        <v>2500</v>
      </c>
      <c r="Q54" s="102">
        <f t="shared" si="23"/>
        <v>2500</v>
      </c>
      <c r="R54" s="102">
        <f t="shared" si="23"/>
        <v>2500</v>
      </c>
      <c r="S54" s="102">
        <f t="shared" si="23"/>
        <v>2500</v>
      </c>
      <c r="T54" s="102">
        <f t="shared" si="23"/>
        <v>2500</v>
      </c>
      <c r="U54" s="102">
        <f t="shared" si="23"/>
        <v>2500</v>
      </c>
      <c r="V54" s="102">
        <f t="shared" si="23"/>
        <v>2500</v>
      </c>
      <c r="W54" s="102">
        <f t="shared" si="23"/>
        <v>2500</v>
      </c>
      <c r="X54" s="102">
        <f t="shared" si="23"/>
        <v>2500</v>
      </c>
      <c r="Y54" s="102">
        <f t="shared" si="23"/>
        <v>2500</v>
      </c>
      <c r="Z54" s="105">
        <f t="shared" si="23"/>
        <v>2500</v>
      </c>
      <c r="AA54" s="104">
        <f t="shared" si="23"/>
        <v>2500</v>
      </c>
      <c r="AB54" s="102">
        <f t="shared" si="23"/>
        <v>2500</v>
      </c>
      <c r="AC54" s="102">
        <f t="shared" si="23"/>
        <v>2500</v>
      </c>
      <c r="AD54" s="102">
        <f t="shared" si="23"/>
        <v>2500</v>
      </c>
      <c r="AE54" s="102">
        <f t="shared" si="23"/>
        <v>2500</v>
      </c>
      <c r="AF54" s="102">
        <f t="shared" si="23"/>
        <v>2500</v>
      </c>
      <c r="AG54" s="102">
        <f t="shared" si="23"/>
        <v>2500</v>
      </c>
      <c r="AH54" s="102">
        <f t="shared" si="23"/>
        <v>2500</v>
      </c>
      <c r="AI54" s="102">
        <f t="shared" si="23"/>
        <v>2500</v>
      </c>
      <c r="AJ54" s="102">
        <f t="shared" si="23"/>
        <v>2500</v>
      </c>
      <c r="AK54" s="102">
        <f t="shared" si="23"/>
        <v>2500</v>
      </c>
      <c r="AL54" s="105">
        <f t="shared" si="23"/>
        <v>2500</v>
      </c>
    </row>
    <row r="55" spans="5:38" ht="17.25" thickBot="1">
      <c r="E55" s="25"/>
      <c r="F55" s="25"/>
      <c r="G55" s="25"/>
      <c r="H55" s="25"/>
      <c r="I55" s="25"/>
      <c r="J55" s="195" t="s">
        <v>64</v>
      </c>
      <c r="K55" s="196"/>
      <c r="L55" s="254"/>
      <c r="M55" s="144">
        <f aca="true" t="shared" si="24" ref="M55:AL55">SUM(M54:M54)</f>
        <v>2500</v>
      </c>
      <c r="N55" s="145">
        <f t="shared" si="24"/>
        <v>2500</v>
      </c>
      <c r="O55" s="144">
        <f t="shared" si="24"/>
        <v>2500</v>
      </c>
      <c r="P55" s="146">
        <f t="shared" si="24"/>
        <v>2500</v>
      </c>
      <c r="Q55" s="146">
        <f t="shared" si="24"/>
        <v>2500</v>
      </c>
      <c r="R55" s="146">
        <f t="shared" si="24"/>
        <v>2500</v>
      </c>
      <c r="S55" s="146">
        <f t="shared" si="24"/>
        <v>2500</v>
      </c>
      <c r="T55" s="146">
        <f t="shared" si="24"/>
        <v>2500</v>
      </c>
      <c r="U55" s="146">
        <f t="shared" si="24"/>
        <v>2500</v>
      </c>
      <c r="V55" s="146">
        <f t="shared" si="24"/>
        <v>2500</v>
      </c>
      <c r="W55" s="146">
        <f t="shared" si="24"/>
        <v>2500</v>
      </c>
      <c r="X55" s="146">
        <f t="shared" si="24"/>
        <v>2500</v>
      </c>
      <c r="Y55" s="146">
        <f t="shared" si="24"/>
        <v>2500</v>
      </c>
      <c r="Z55" s="145">
        <f t="shared" si="24"/>
        <v>2500</v>
      </c>
      <c r="AA55" s="144">
        <f t="shared" si="24"/>
        <v>2500</v>
      </c>
      <c r="AB55" s="146">
        <f t="shared" si="24"/>
        <v>2500</v>
      </c>
      <c r="AC55" s="146">
        <f t="shared" si="24"/>
        <v>2500</v>
      </c>
      <c r="AD55" s="146">
        <f t="shared" si="24"/>
        <v>2500</v>
      </c>
      <c r="AE55" s="146">
        <f t="shared" si="24"/>
        <v>2500</v>
      </c>
      <c r="AF55" s="146">
        <f t="shared" si="24"/>
        <v>2500</v>
      </c>
      <c r="AG55" s="146">
        <f t="shared" si="24"/>
        <v>2500</v>
      </c>
      <c r="AH55" s="146">
        <f t="shared" si="24"/>
        <v>2500</v>
      </c>
      <c r="AI55" s="146">
        <f t="shared" si="24"/>
        <v>2500</v>
      </c>
      <c r="AJ55" s="146">
        <f t="shared" si="24"/>
        <v>2500</v>
      </c>
      <c r="AK55" s="146">
        <f t="shared" si="24"/>
        <v>2500</v>
      </c>
      <c r="AL55" s="145">
        <f t="shared" si="24"/>
        <v>2500</v>
      </c>
    </row>
    <row r="56" spans="5:38" ht="17.25" thickTop="1">
      <c r="E56" s="25"/>
      <c r="F56" s="25"/>
      <c r="G56" s="25"/>
      <c r="H56" s="25"/>
      <c r="I56" s="25"/>
      <c r="J56" s="261"/>
      <c r="K56" s="198"/>
      <c r="L56" s="262"/>
      <c r="M56" s="140"/>
      <c r="N56" s="141"/>
      <c r="O56" s="140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1"/>
      <c r="AA56" s="140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1"/>
    </row>
    <row r="57" spans="5:38" ht="16.5">
      <c r="E57" s="25"/>
      <c r="F57" s="25"/>
      <c r="G57" s="25"/>
      <c r="H57" s="25"/>
      <c r="I57" s="25"/>
      <c r="J57" s="164" t="s">
        <v>65</v>
      </c>
      <c r="K57" s="79" t="s">
        <v>21</v>
      </c>
      <c r="L57" s="90" t="str">
        <f>E12</f>
        <v>現金</v>
      </c>
      <c r="M57" s="104">
        <f>IF($E$12="現金",M11,IF($E$12="当月末",M11,IF($E$12="翌月末",0,0)))</f>
        <v>0</v>
      </c>
      <c r="N57" s="105">
        <f>IF($E$12="現金",N11,IF($E$12="当月末",N11,IF($E$12="翌月末",M11,0)))</f>
        <v>0</v>
      </c>
      <c r="O57" s="104">
        <f>IF($E$12="現金",O11,IF($E$12="当月末",O11,IF($E$12="翌月末",N11,M11)))</f>
        <v>0</v>
      </c>
      <c r="P57" s="102">
        <f aca="true" t="shared" si="25" ref="P57:AL57">IF($E$12="現金",P11,IF($E$12="当月末",P11,IF($E$12="翌月末",O11,N11)))</f>
        <v>0</v>
      </c>
      <c r="Q57" s="102">
        <f t="shared" si="25"/>
        <v>0</v>
      </c>
      <c r="R57" s="102">
        <f t="shared" si="25"/>
        <v>0</v>
      </c>
      <c r="S57" s="102">
        <f t="shared" si="25"/>
        <v>0</v>
      </c>
      <c r="T57" s="102">
        <f t="shared" si="25"/>
        <v>0</v>
      </c>
      <c r="U57" s="102">
        <f t="shared" si="25"/>
        <v>0</v>
      </c>
      <c r="V57" s="102">
        <f t="shared" si="25"/>
        <v>0</v>
      </c>
      <c r="W57" s="102">
        <f t="shared" si="25"/>
        <v>0</v>
      </c>
      <c r="X57" s="102">
        <f t="shared" si="25"/>
        <v>0</v>
      </c>
      <c r="Y57" s="102">
        <f t="shared" si="25"/>
        <v>0</v>
      </c>
      <c r="Z57" s="105">
        <f t="shared" si="25"/>
        <v>0</v>
      </c>
      <c r="AA57" s="104">
        <f t="shared" si="25"/>
        <v>0</v>
      </c>
      <c r="AB57" s="102">
        <f t="shared" si="25"/>
        <v>0</v>
      </c>
      <c r="AC57" s="102">
        <f t="shared" si="25"/>
        <v>0</v>
      </c>
      <c r="AD57" s="102">
        <f t="shared" si="25"/>
        <v>0</v>
      </c>
      <c r="AE57" s="102">
        <f t="shared" si="25"/>
        <v>0</v>
      </c>
      <c r="AF57" s="102">
        <f t="shared" si="25"/>
        <v>0</v>
      </c>
      <c r="AG57" s="102">
        <f t="shared" si="25"/>
        <v>0</v>
      </c>
      <c r="AH57" s="102">
        <f t="shared" si="25"/>
        <v>0</v>
      </c>
      <c r="AI57" s="102">
        <f t="shared" si="25"/>
        <v>0</v>
      </c>
      <c r="AJ57" s="102">
        <f t="shared" si="25"/>
        <v>0</v>
      </c>
      <c r="AK57" s="102">
        <f t="shared" si="25"/>
        <v>0</v>
      </c>
      <c r="AL57" s="105">
        <f t="shared" si="25"/>
        <v>0</v>
      </c>
    </row>
    <row r="58" spans="5:38" ht="16.5">
      <c r="E58" s="25"/>
      <c r="F58" s="25"/>
      <c r="G58" s="25"/>
      <c r="H58" s="25"/>
      <c r="I58" s="25"/>
      <c r="J58" s="164"/>
      <c r="K58" s="21" t="s">
        <v>22</v>
      </c>
      <c r="L58" s="91" t="str">
        <f>E14</f>
        <v>当月末</v>
      </c>
      <c r="M58" s="104">
        <f>IF($E$14="現金",M13,IF($E$14="当月末",M13,IF($E$14="翌月末",0,0)))</f>
        <v>750</v>
      </c>
      <c r="N58" s="105">
        <f>IF($E$14="現金",N13,IF($E$14="当月末",N13,IF($E$14="翌月末",M13,0)))</f>
        <v>750</v>
      </c>
      <c r="O58" s="104">
        <f>IF($E$14="現金",O13,IF($E$14="当月末",O13,IF($E$14="翌月末",N13,M13)))</f>
        <v>750</v>
      </c>
      <c r="P58" s="102">
        <f aca="true" t="shared" si="26" ref="P58:AL58">IF($E$14="現金",P13,IF($E$14="当月末",P13,IF($E$14="翌月末",O13,N13)))</f>
        <v>750</v>
      </c>
      <c r="Q58" s="102">
        <f t="shared" si="26"/>
        <v>750</v>
      </c>
      <c r="R58" s="102">
        <f t="shared" si="26"/>
        <v>750</v>
      </c>
      <c r="S58" s="102">
        <f t="shared" si="26"/>
        <v>750</v>
      </c>
      <c r="T58" s="102">
        <f t="shared" si="26"/>
        <v>750</v>
      </c>
      <c r="U58" s="102">
        <f t="shared" si="26"/>
        <v>750</v>
      </c>
      <c r="V58" s="102">
        <f t="shared" si="26"/>
        <v>750</v>
      </c>
      <c r="W58" s="102">
        <f t="shared" si="26"/>
        <v>750</v>
      </c>
      <c r="X58" s="102">
        <f t="shared" si="26"/>
        <v>750</v>
      </c>
      <c r="Y58" s="102">
        <f t="shared" si="26"/>
        <v>750</v>
      </c>
      <c r="Z58" s="105">
        <f t="shared" si="26"/>
        <v>750</v>
      </c>
      <c r="AA58" s="104">
        <f t="shared" si="26"/>
        <v>750</v>
      </c>
      <c r="AB58" s="102">
        <f t="shared" si="26"/>
        <v>750</v>
      </c>
      <c r="AC58" s="102">
        <f t="shared" si="26"/>
        <v>750</v>
      </c>
      <c r="AD58" s="102">
        <f t="shared" si="26"/>
        <v>750</v>
      </c>
      <c r="AE58" s="102">
        <f t="shared" si="26"/>
        <v>750</v>
      </c>
      <c r="AF58" s="102">
        <f t="shared" si="26"/>
        <v>750</v>
      </c>
      <c r="AG58" s="102">
        <f t="shared" si="26"/>
        <v>750</v>
      </c>
      <c r="AH58" s="102">
        <f t="shared" si="26"/>
        <v>750</v>
      </c>
      <c r="AI58" s="102">
        <f t="shared" si="26"/>
        <v>750</v>
      </c>
      <c r="AJ58" s="102">
        <f t="shared" si="26"/>
        <v>750</v>
      </c>
      <c r="AK58" s="102">
        <f t="shared" si="26"/>
        <v>750</v>
      </c>
      <c r="AL58" s="105">
        <f t="shared" si="26"/>
        <v>750</v>
      </c>
    </row>
    <row r="59" spans="5:38" ht="16.5">
      <c r="E59" s="25"/>
      <c r="F59" s="25"/>
      <c r="G59" s="25"/>
      <c r="H59" s="25"/>
      <c r="I59" s="25"/>
      <c r="J59" s="164"/>
      <c r="K59" s="21" t="s">
        <v>23</v>
      </c>
      <c r="L59" s="91" t="str">
        <f>E16</f>
        <v>現金</v>
      </c>
      <c r="M59" s="104">
        <f>IF($E$16="現金",M15,IF($E$16="当月末",M15,IF($E$16="翌月末",0,0)))</f>
        <v>0</v>
      </c>
      <c r="N59" s="105">
        <f>IF($E$16="現金",N15,IF($E$16="当月末",N15,IF($E$16="翌月末",M15,0)))</f>
        <v>0</v>
      </c>
      <c r="O59" s="104">
        <f>IF($E$16="現金",O15,IF($E$16="当月末",O15,IF($E$16="翌月末",N15,M15)))</f>
        <v>0</v>
      </c>
      <c r="P59" s="102">
        <f aca="true" t="shared" si="27" ref="P59:AL59">IF($E$16="現金",P15,IF($E$16="当月末",P15,IF($E$16="翌月末",O15,N15)))</f>
        <v>0</v>
      </c>
      <c r="Q59" s="102">
        <f t="shared" si="27"/>
        <v>0</v>
      </c>
      <c r="R59" s="102">
        <f t="shared" si="27"/>
        <v>0</v>
      </c>
      <c r="S59" s="102">
        <f t="shared" si="27"/>
        <v>0</v>
      </c>
      <c r="T59" s="102">
        <f t="shared" si="27"/>
        <v>0</v>
      </c>
      <c r="U59" s="102">
        <f t="shared" si="27"/>
        <v>0</v>
      </c>
      <c r="V59" s="102">
        <f t="shared" si="27"/>
        <v>0</v>
      </c>
      <c r="W59" s="102">
        <f t="shared" si="27"/>
        <v>0</v>
      </c>
      <c r="X59" s="102">
        <f t="shared" si="27"/>
        <v>0</v>
      </c>
      <c r="Y59" s="102">
        <f t="shared" si="27"/>
        <v>0</v>
      </c>
      <c r="Z59" s="105">
        <f t="shared" si="27"/>
        <v>0</v>
      </c>
      <c r="AA59" s="104">
        <f t="shared" si="27"/>
        <v>0</v>
      </c>
      <c r="AB59" s="102">
        <f t="shared" si="27"/>
        <v>0</v>
      </c>
      <c r="AC59" s="102">
        <f t="shared" si="27"/>
        <v>0</v>
      </c>
      <c r="AD59" s="102">
        <f t="shared" si="27"/>
        <v>0</v>
      </c>
      <c r="AE59" s="102">
        <f t="shared" si="27"/>
        <v>0</v>
      </c>
      <c r="AF59" s="102">
        <f t="shared" si="27"/>
        <v>0</v>
      </c>
      <c r="AG59" s="102">
        <f t="shared" si="27"/>
        <v>0</v>
      </c>
      <c r="AH59" s="102">
        <f t="shared" si="27"/>
        <v>0</v>
      </c>
      <c r="AI59" s="102">
        <f t="shared" si="27"/>
        <v>0</v>
      </c>
      <c r="AJ59" s="102">
        <f t="shared" si="27"/>
        <v>0</v>
      </c>
      <c r="AK59" s="102">
        <f t="shared" si="27"/>
        <v>0</v>
      </c>
      <c r="AL59" s="105">
        <f t="shared" si="27"/>
        <v>0</v>
      </c>
    </row>
    <row r="60" spans="5:38" ht="16.5">
      <c r="E60" s="25"/>
      <c r="F60" s="25"/>
      <c r="G60" s="25"/>
      <c r="H60" s="25"/>
      <c r="I60" s="25"/>
      <c r="J60" s="297" t="s">
        <v>66</v>
      </c>
      <c r="K60" s="298"/>
      <c r="L60" s="299"/>
      <c r="M60" s="155">
        <f>M42</f>
        <v>595</v>
      </c>
      <c r="N60" s="156">
        <f>N42</f>
        <v>1428</v>
      </c>
      <c r="O60" s="155">
        <f>O42</f>
        <v>1428</v>
      </c>
      <c r="P60" s="157">
        <f>P42</f>
        <v>1428</v>
      </c>
      <c r="Q60" s="157">
        <f aca="true" t="shared" si="28" ref="Q60:Y60">Q42</f>
        <v>4060.5</v>
      </c>
      <c r="R60" s="157">
        <f t="shared" si="28"/>
        <v>6213</v>
      </c>
      <c r="S60" s="157">
        <f t="shared" si="28"/>
        <v>6093</v>
      </c>
      <c r="T60" s="157">
        <f t="shared" si="28"/>
        <v>6885</v>
      </c>
      <c r="U60" s="157">
        <f t="shared" si="28"/>
        <v>6885</v>
      </c>
      <c r="V60" s="157">
        <f t="shared" si="28"/>
        <v>6885</v>
      </c>
      <c r="W60" s="157">
        <f t="shared" si="28"/>
        <v>6885</v>
      </c>
      <c r="X60" s="157">
        <f t="shared" si="28"/>
        <v>6885</v>
      </c>
      <c r="Y60" s="157">
        <f t="shared" si="28"/>
        <v>6885</v>
      </c>
      <c r="Z60" s="156">
        <f>Z42</f>
        <v>7548</v>
      </c>
      <c r="AA60" s="155">
        <f>AA42</f>
        <v>595</v>
      </c>
      <c r="AB60" s="157">
        <f>AB42</f>
        <v>595</v>
      </c>
      <c r="AC60" s="157">
        <f aca="true" t="shared" si="29" ref="AC60:AK60">AC42</f>
        <v>595</v>
      </c>
      <c r="AD60" s="157">
        <f t="shared" si="29"/>
        <v>595</v>
      </c>
      <c r="AE60" s="157">
        <f t="shared" si="29"/>
        <v>595</v>
      </c>
      <c r="AF60" s="157">
        <f t="shared" si="29"/>
        <v>595</v>
      </c>
      <c r="AG60" s="157">
        <f t="shared" si="29"/>
        <v>595</v>
      </c>
      <c r="AH60" s="157">
        <f t="shared" si="29"/>
        <v>595</v>
      </c>
      <c r="AI60" s="157">
        <f t="shared" si="29"/>
        <v>595</v>
      </c>
      <c r="AJ60" s="157">
        <f t="shared" si="29"/>
        <v>595</v>
      </c>
      <c r="AK60" s="157">
        <f t="shared" si="29"/>
        <v>595</v>
      </c>
      <c r="AL60" s="156">
        <f>AL42</f>
        <v>595</v>
      </c>
    </row>
    <row r="61" spans="5:38" ht="16.5">
      <c r="E61" s="25"/>
      <c r="F61" s="25"/>
      <c r="G61" s="25"/>
      <c r="H61" s="25"/>
      <c r="I61" s="25"/>
      <c r="J61" s="164" t="s">
        <v>67</v>
      </c>
      <c r="K61" s="79" t="s">
        <v>68</v>
      </c>
      <c r="L61" s="90" t="s">
        <v>69</v>
      </c>
      <c r="M61" s="140"/>
      <c r="N61" s="141"/>
      <c r="O61" s="140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1"/>
      <c r="AA61" s="140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1"/>
    </row>
    <row r="62" spans="5:38" ht="16.5">
      <c r="E62" s="25"/>
      <c r="F62" s="25"/>
      <c r="G62" s="25"/>
      <c r="H62" s="25"/>
      <c r="I62" s="25"/>
      <c r="J62" s="164"/>
      <c r="K62" s="58"/>
      <c r="L62" s="60"/>
      <c r="M62" s="99"/>
      <c r="N62" s="100"/>
      <c r="O62" s="99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0"/>
      <c r="AA62" s="99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0"/>
    </row>
    <row r="63" spans="5:38" ht="16.5">
      <c r="E63" s="25"/>
      <c r="F63" s="25"/>
      <c r="G63" s="25"/>
      <c r="H63" s="25"/>
      <c r="I63" s="25"/>
      <c r="J63" s="164"/>
      <c r="K63" s="87"/>
      <c r="L63" s="61"/>
      <c r="M63" s="99"/>
      <c r="N63" s="100"/>
      <c r="O63" s="9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0"/>
      <c r="AA63" s="99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0"/>
    </row>
    <row r="64" spans="5:38" ht="16.5">
      <c r="E64" s="25"/>
      <c r="F64" s="25"/>
      <c r="G64" s="25"/>
      <c r="H64" s="25"/>
      <c r="I64" s="25"/>
      <c r="J64" s="164"/>
      <c r="K64" s="87"/>
      <c r="L64" s="61"/>
      <c r="M64" s="99"/>
      <c r="N64" s="100"/>
      <c r="O64" s="99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0"/>
      <c r="AA64" s="99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0"/>
    </row>
    <row r="65" spans="5:38" ht="16.5">
      <c r="E65" s="25"/>
      <c r="F65" s="25"/>
      <c r="G65" s="25"/>
      <c r="H65" s="25"/>
      <c r="I65" s="25"/>
      <c r="J65" s="164"/>
      <c r="K65" s="87"/>
      <c r="L65" s="61"/>
      <c r="M65" s="99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0"/>
      <c r="AA65" s="99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0"/>
    </row>
    <row r="66" spans="5:38" ht="16.5">
      <c r="E66" s="25"/>
      <c r="F66" s="25"/>
      <c r="G66" s="25"/>
      <c r="H66" s="25"/>
      <c r="I66" s="25"/>
      <c r="J66" s="164"/>
      <c r="K66" s="87"/>
      <c r="L66" s="61"/>
      <c r="M66" s="99"/>
      <c r="N66" s="100"/>
      <c r="O66" s="99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0"/>
      <c r="AA66" s="99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0"/>
    </row>
    <row r="67" spans="5:38" ht="16.5">
      <c r="E67" s="25"/>
      <c r="F67" s="25"/>
      <c r="G67" s="25"/>
      <c r="H67" s="25"/>
      <c r="I67" s="25"/>
      <c r="J67" s="164"/>
      <c r="K67" s="87"/>
      <c r="L67" s="61"/>
      <c r="M67" s="99"/>
      <c r="N67" s="100"/>
      <c r="O67" s="99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0"/>
      <c r="AA67" s="99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0"/>
    </row>
    <row r="68" spans="5:38" ht="16.5">
      <c r="E68" s="25"/>
      <c r="F68" s="25"/>
      <c r="G68" s="25"/>
      <c r="H68" s="25"/>
      <c r="I68" s="25"/>
      <c r="J68" s="172" t="s">
        <v>70</v>
      </c>
      <c r="K68" s="173"/>
      <c r="L68" s="267"/>
      <c r="M68" s="144">
        <f>SUM(M57:M67)</f>
        <v>1345</v>
      </c>
      <c r="N68" s="145">
        <f aca="true" t="shared" si="30" ref="N68:AL68">SUM(N57:N67)</f>
        <v>2178</v>
      </c>
      <c r="O68" s="144">
        <f t="shared" si="30"/>
        <v>2178</v>
      </c>
      <c r="P68" s="146">
        <f t="shared" si="30"/>
        <v>2178</v>
      </c>
      <c r="Q68" s="146">
        <f t="shared" si="30"/>
        <v>4810.5</v>
      </c>
      <c r="R68" s="146">
        <f t="shared" si="30"/>
        <v>6963</v>
      </c>
      <c r="S68" s="146">
        <f t="shared" si="30"/>
        <v>6843</v>
      </c>
      <c r="T68" s="146">
        <f t="shared" si="30"/>
        <v>7635</v>
      </c>
      <c r="U68" s="146">
        <f t="shared" si="30"/>
        <v>7635</v>
      </c>
      <c r="V68" s="146">
        <f t="shared" si="30"/>
        <v>7635</v>
      </c>
      <c r="W68" s="146">
        <f t="shared" si="30"/>
        <v>7635</v>
      </c>
      <c r="X68" s="146">
        <f t="shared" si="30"/>
        <v>7635</v>
      </c>
      <c r="Y68" s="146">
        <f t="shared" si="30"/>
        <v>7635</v>
      </c>
      <c r="Z68" s="145">
        <f t="shared" si="30"/>
        <v>8298</v>
      </c>
      <c r="AA68" s="144">
        <f t="shared" si="30"/>
        <v>1345</v>
      </c>
      <c r="AB68" s="146">
        <f t="shared" si="30"/>
        <v>1345</v>
      </c>
      <c r="AC68" s="146">
        <f t="shared" si="30"/>
        <v>1345</v>
      </c>
      <c r="AD68" s="146">
        <f t="shared" si="30"/>
        <v>1345</v>
      </c>
      <c r="AE68" s="146">
        <f t="shared" si="30"/>
        <v>1345</v>
      </c>
      <c r="AF68" s="146">
        <f t="shared" si="30"/>
        <v>1345</v>
      </c>
      <c r="AG68" s="146">
        <f t="shared" si="30"/>
        <v>1345</v>
      </c>
      <c r="AH68" s="146">
        <f t="shared" si="30"/>
        <v>1345</v>
      </c>
      <c r="AI68" s="146">
        <f t="shared" si="30"/>
        <v>1345</v>
      </c>
      <c r="AJ68" s="146">
        <f t="shared" si="30"/>
        <v>1345</v>
      </c>
      <c r="AK68" s="146">
        <f t="shared" si="30"/>
        <v>1345</v>
      </c>
      <c r="AL68" s="145">
        <f t="shared" si="30"/>
        <v>1345</v>
      </c>
    </row>
    <row r="69" spans="3:38" ht="17.25" thickBot="1">
      <c r="C69" s="17"/>
      <c r="D69" s="17"/>
      <c r="E69" s="25"/>
      <c r="F69" s="25"/>
      <c r="G69" s="25"/>
      <c r="H69" s="25"/>
      <c r="I69" s="25"/>
      <c r="J69" s="195" t="s">
        <v>71</v>
      </c>
      <c r="K69" s="196"/>
      <c r="L69" s="254"/>
      <c r="M69" s="127">
        <f aca="true" t="shared" si="31" ref="M69:AL69">M55-M68</f>
        <v>1155</v>
      </c>
      <c r="N69" s="126">
        <f t="shared" si="31"/>
        <v>322</v>
      </c>
      <c r="O69" s="127">
        <f t="shared" si="31"/>
        <v>322</v>
      </c>
      <c r="P69" s="128">
        <f t="shared" si="31"/>
        <v>322</v>
      </c>
      <c r="Q69" s="128">
        <f t="shared" si="31"/>
        <v>-2310.5</v>
      </c>
      <c r="R69" s="128">
        <f t="shared" si="31"/>
        <v>-4463</v>
      </c>
      <c r="S69" s="128">
        <f t="shared" si="31"/>
        <v>-4343</v>
      </c>
      <c r="T69" s="128">
        <f t="shared" si="31"/>
        <v>-5135</v>
      </c>
      <c r="U69" s="128">
        <f t="shared" si="31"/>
        <v>-5135</v>
      </c>
      <c r="V69" s="128">
        <f t="shared" si="31"/>
        <v>-5135</v>
      </c>
      <c r="W69" s="128">
        <f t="shared" si="31"/>
        <v>-5135</v>
      </c>
      <c r="X69" s="128">
        <f t="shared" si="31"/>
        <v>-5135</v>
      </c>
      <c r="Y69" s="128">
        <f t="shared" si="31"/>
        <v>-5135</v>
      </c>
      <c r="Z69" s="126">
        <f t="shared" si="31"/>
        <v>-5798</v>
      </c>
      <c r="AA69" s="127">
        <f t="shared" si="31"/>
        <v>1155</v>
      </c>
      <c r="AB69" s="128">
        <f t="shared" si="31"/>
        <v>1155</v>
      </c>
      <c r="AC69" s="128">
        <f t="shared" si="31"/>
        <v>1155</v>
      </c>
      <c r="AD69" s="128">
        <f t="shared" si="31"/>
        <v>1155</v>
      </c>
      <c r="AE69" s="128">
        <f t="shared" si="31"/>
        <v>1155</v>
      </c>
      <c r="AF69" s="128">
        <f t="shared" si="31"/>
        <v>1155</v>
      </c>
      <c r="AG69" s="128">
        <f t="shared" si="31"/>
        <v>1155</v>
      </c>
      <c r="AH69" s="128">
        <f t="shared" si="31"/>
        <v>1155</v>
      </c>
      <c r="AI69" s="128">
        <f t="shared" si="31"/>
        <v>1155</v>
      </c>
      <c r="AJ69" s="128">
        <f t="shared" si="31"/>
        <v>1155</v>
      </c>
      <c r="AK69" s="128">
        <f t="shared" si="31"/>
        <v>1155</v>
      </c>
      <c r="AL69" s="126">
        <f t="shared" si="31"/>
        <v>1155</v>
      </c>
    </row>
    <row r="70" spans="3:38" ht="17.25" thickTop="1">
      <c r="C70" s="17"/>
      <c r="D70" s="93"/>
      <c r="E70" s="93"/>
      <c r="F70" s="93"/>
      <c r="G70" s="93"/>
      <c r="H70" s="25"/>
      <c r="I70" s="25"/>
      <c r="J70" s="261"/>
      <c r="K70" s="198"/>
      <c r="L70" s="262"/>
      <c r="M70" s="121"/>
      <c r="N70" s="122"/>
      <c r="O70" s="121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2"/>
      <c r="AA70" s="121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2"/>
    </row>
    <row r="71" spans="3:38" ht="16.5">
      <c r="C71" s="17"/>
      <c r="D71" s="93"/>
      <c r="E71" s="93"/>
      <c r="F71" s="43"/>
      <c r="G71" s="43"/>
      <c r="H71" s="25"/>
      <c r="I71" s="25"/>
      <c r="J71" s="164" t="s">
        <v>72</v>
      </c>
      <c r="K71" s="165"/>
      <c r="L71" s="253"/>
      <c r="M71" s="99"/>
      <c r="N71" s="100">
        <v>5000</v>
      </c>
      <c r="O71" s="99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0"/>
      <c r="AA71" s="99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0"/>
    </row>
    <row r="72" spans="3:38" ht="16.5">
      <c r="C72" s="17"/>
      <c r="D72" s="93"/>
      <c r="E72" s="93"/>
      <c r="F72" s="43"/>
      <c r="G72" s="43"/>
      <c r="H72" s="25"/>
      <c r="I72" s="25"/>
      <c r="J72" s="164" t="s">
        <v>73</v>
      </c>
      <c r="K72" s="165"/>
      <c r="L72" s="253"/>
      <c r="M72" s="99"/>
      <c r="N72" s="100"/>
      <c r="O72" s="99">
        <v>15000</v>
      </c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0"/>
      <c r="AA72" s="99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0"/>
    </row>
    <row r="73" spans="3:38" ht="16.5">
      <c r="C73" s="17"/>
      <c r="D73" s="93"/>
      <c r="E73" s="93"/>
      <c r="F73" s="93"/>
      <c r="G73" s="93"/>
      <c r="H73" s="42"/>
      <c r="I73" s="42"/>
      <c r="J73" s="164" t="s">
        <v>74</v>
      </c>
      <c r="K73" s="165"/>
      <c r="L73" s="253"/>
      <c r="M73" s="99"/>
      <c r="N73" s="100"/>
      <c r="O73" s="99"/>
      <c r="P73" s="101"/>
      <c r="Q73" s="101"/>
      <c r="R73" s="101"/>
      <c r="S73" s="101"/>
      <c r="T73" s="101"/>
      <c r="U73" s="101"/>
      <c r="V73" s="101">
        <v>5000</v>
      </c>
      <c r="W73" s="101"/>
      <c r="X73" s="101"/>
      <c r="Y73" s="101"/>
      <c r="Z73" s="100"/>
      <c r="AA73" s="99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0"/>
    </row>
    <row r="74" spans="4:38" ht="16.5">
      <c r="D74" s="93"/>
      <c r="E74" s="93"/>
      <c r="F74" s="43"/>
      <c r="G74" s="43"/>
      <c r="H74" s="42"/>
      <c r="I74" s="25"/>
      <c r="J74" s="164" t="s">
        <v>75</v>
      </c>
      <c r="K74" s="165"/>
      <c r="L74" s="253"/>
      <c r="M74" s="99"/>
      <c r="N74" s="100"/>
      <c r="O74" s="99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0"/>
      <c r="AA74" s="99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0"/>
    </row>
    <row r="75" spans="4:38" ht="16.5">
      <c r="D75" s="93"/>
      <c r="E75" s="93"/>
      <c r="F75" s="43"/>
      <c r="G75" s="43"/>
      <c r="H75" s="42"/>
      <c r="I75" s="25"/>
      <c r="J75" s="164" t="s">
        <v>76</v>
      </c>
      <c r="K75" s="165"/>
      <c r="L75" s="253"/>
      <c r="M75" s="104">
        <v>0</v>
      </c>
      <c r="N75" s="105">
        <f>M79*$E$45/12</f>
        <v>0</v>
      </c>
      <c r="O75" s="104">
        <f aca="true" t="shared" si="32" ref="O75:AL75">N79*$E$45/12</f>
        <v>0</v>
      </c>
      <c r="P75" s="102">
        <f t="shared" si="32"/>
        <v>25</v>
      </c>
      <c r="Q75" s="102">
        <f t="shared" si="32"/>
        <v>25</v>
      </c>
      <c r="R75" s="102">
        <f t="shared" si="32"/>
        <v>25</v>
      </c>
      <c r="S75" s="102">
        <f t="shared" si="32"/>
        <v>25</v>
      </c>
      <c r="T75" s="102">
        <f t="shared" si="32"/>
        <v>25</v>
      </c>
      <c r="U75" s="102">
        <f t="shared" si="32"/>
        <v>25</v>
      </c>
      <c r="V75" s="102">
        <f t="shared" si="32"/>
        <v>25</v>
      </c>
      <c r="W75" s="102">
        <f t="shared" si="32"/>
        <v>25</v>
      </c>
      <c r="X75" s="102">
        <f t="shared" si="32"/>
        <v>25</v>
      </c>
      <c r="Y75" s="102">
        <f t="shared" si="32"/>
        <v>25</v>
      </c>
      <c r="Z75" s="105">
        <f t="shared" si="32"/>
        <v>25</v>
      </c>
      <c r="AA75" s="104">
        <f t="shared" si="32"/>
        <v>25</v>
      </c>
      <c r="AB75" s="102">
        <f t="shared" si="32"/>
        <v>25</v>
      </c>
      <c r="AC75" s="102">
        <f t="shared" si="32"/>
        <v>25</v>
      </c>
      <c r="AD75" s="102">
        <f t="shared" si="32"/>
        <v>25</v>
      </c>
      <c r="AE75" s="102">
        <f t="shared" si="32"/>
        <v>25</v>
      </c>
      <c r="AF75" s="102">
        <f t="shared" si="32"/>
        <v>25</v>
      </c>
      <c r="AG75" s="102">
        <f t="shared" si="32"/>
        <v>25</v>
      </c>
      <c r="AH75" s="102">
        <f t="shared" si="32"/>
        <v>25</v>
      </c>
      <c r="AI75" s="102">
        <f t="shared" si="32"/>
        <v>25</v>
      </c>
      <c r="AJ75" s="102">
        <f t="shared" si="32"/>
        <v>25</v>
      </c>
      <c r="AK75" s="102">
        <f t="shared" si="32"/>
        <v>25</v>
      </c>
      <c r="AL75" s="105">
        <f t="shared" si="32"/>
        <v>25</v>
      </c>
    </row>
    <row r="76" spans="4:38" ht="16.5">
      <c r="D76" s="93"/>
      <c r="E76" s="93"/>
      <c r="F76" s="43"/>
      <c r="G76" s="43"/>
      <c r="H76" s="42"/>
      <c r="I76" s="25"/>
      <c r="J76" s="266"/>
      <c r="K76" s="167"/>
      <c r="L76" s="252"/>
      <c r="M76" s="140"/>
      <c r="N76" s="141"/>
      <c r="O76" s="140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1"/>
      <c r="AA76" s="140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1"/>
    </row>
    <row r="77" spans="5:38" ht="16.5">
      <c r="E77" s="25"/>
      <c r="F77" s="25"/>
      <c r="G77" s="25"/>
      <c r="H77" s="25"/>
      <c r="I77" s="25"/>
      <c r="J77" s="172" t="s">
        <v>77</v>
      </c>
      <c r="K77" s="173"/>
      <c r="L77" s="267"/>
      <c r="M77" s="144">
        <f aca="true" t="shared" si="33" ref="M77:AL77">M52+M69+M71+M72-M73-M74-M75</f>
        <v>6155</v>
      </c>
      <c r="N77" s="145">
        <f t="shared" si="33"/>
        <v>11477</v>
      </c>
      <c r="O77" s="144">
        <f t="shared" si="33"/>
        <v>26799</v>
      </c>
      <c r="P77" s="146">
        <f t="shared" si="33"/>
        <v>27096</v>
      </c>
      <c r="Q77" s="146">
        <f t="shared" si="33"/>
        <v>24760.5</v>
      </c>
      <c r="R77" s="146">
        <f t="shared" si="33"/>
        <v>20272.5</v>
      </c>
      <c r="S77" s="146">
        <f t="shared" si="33"/>
        <v>15904.5</v>
      </c>
      <c r="T77" s="146">
        <f t="shared" si="33"/>
        <v>10744.5</v>
      </c>
      <c r="U77" s="146">
        <f t="shared" si="33"/>
        <v>5584.5</v>
      </c>
      <c r="V77" s="146">
        <f t="shared" si="33"/>
        <v>-4575.5</v>
      </c>
      <c r="W77" s="146">
        <f t="shared" si="33"/>
        <v>-9735.5</v>
      </c>
      <c r="X77" s="146">
        <f t="shared" si="33"/>
        <v>-14895.5</v>
      </c>
      <c r="Y77" s="146">
        <f t="shared" si="33"/>
        <v>-20055.5</v>
      </c>
      <c r="Z77" s="145">
        <f t="shared" si="33"/>
        <v>-25878.5</v>
      </c>
      <c r="AA77" s="144">
        <f t="shared" si="33"/>
        <v>-24748.5</v>
      </c>
      <c r="AB77" s="146">
        <f t="shared" si="33"/>
        <v>-23618.5</v>
      </c>
      <c r="AC77" s="146">
        <f t="shared" si="33"/>
        <v>-22488.5</v>
      </c>
      <c r="AD77" s="146">
        <f t="shared" si="33"/>
        <v>-21358.5</v>
      </c>
      <c r="AE77" s="146">
        <f t="shared" si="33"/>
        <v>-20228.5</v>
      </c>
      <c r="AF77" s="146">
        <f t="shared" si="33"/>
        <v>-19098.5</v>
      </c>
      <c r="AG77" s="146">
        <f t="shared" si="33"/>
        <v>-17968.5</v>
      </c>
      <c r="AH77" s="146">
        <f t="shared" si="33"/>
        <v>-16838.5</v>
      </c>
      <c r="AI77" s="146">
        <f t="shared" si="33"/>
        <v>-15708.5</v>
      </c>
      <c r="AJ77" s="146">
        <f t="shared" si="33"/>
        <v>-14578.5</v>
      </c>
      <c r="AK77" s="146">
        <f t="shared" si="33"/>
        <v>-13448.5</v>
      </c>
      <c r="AL77" s="145">
        <f t="shared" si="33"/>
        <v>-12318.5</v>
      </c>
    </row>
    <row r="78" spans="5:38" ht="16.5">
      <c r="E78" s="26"/>
      <c r="F78" s="26"/>
      <c r="G78" s="26"/>
      <c r="H78" s="26"/>
      <c r="I78" s="26"/>
      <c r="J78" s="178"/>
      <c r="K78" s="179"/>
      <c r="L78" s="179"/>
      <c r="M78" s="148"/>
      <c r="N78" s="149"/>
      <c r="O78" s="148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49"/>
      <c r="AA78" s="148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49"/>
    </row>
    <row r="79" spans="5:38" ht="17.25" thickBot="1">
      <c r="E79" s="25"/>
      <c r="F79" s="25"/>
      <c r="G79" s="25"/>
      <c r="H79" s="25"/>
      <c r="I79" s="25"/>
      <c r="J79" s="169" t="s">
        <v>78</v>
      </c>
      <c r="K79" s="170"/>
      <c r="L79" s="245"/>
      <c r="M79" s="50">
        <f>IF(M72&gt;0,L79+M72-M74,IF(L79&gt;0,L79-M74,0))</f>
        <v>0</v>
      </c>
      <c r="N79" s="48">
        <f aca="true" t="shared" si="34" ref="N79:AL79">IF(N72&gt;0,M79+N72-N74,IF(M79&gt;0,M79-N74,0))</f>
        <v>0</v>
      </c>
      <c r="O79" s="50">
        <f t="shared" si="34"/>
        <v>15000</v>
      </c>
      <c r="P79" s="47">
        <f t="shared" si="34"/>
        <v>15000</v>
      </c>
      <c r="Q79" s="47">
        <f t="shared" si="34"/>
        <v>15000</v>
      </c>
      <c r="R79" s="47">
        <f t="shared" si="34"/>
        <v>15000</v>
      </c>
      <c r="S79" s="47">
        <f t="shared" si="34"/>
        <v>15000</v>
      </c>
      <c r="T79" s="47">
        <f t="shared" si="34"/>
        <v>15000</v>
      </c>
      <c r="U79" s="47">
        <f t="shared" si="34"/>
        <v>15000</v>
      </c>
      <c r="V79" s="47">
        <f t="shared" si="34"/>
        <v>15000</v>
      </c>
      <c r="W79" s="47">
        <f t="shared" si="34"/>
        <v>15000</v>
      </c>
      <c r="X79" s="47">
        <f t="shared" si="34"/>
        <v>15000</v>
      </c>
      <c r="Y79" s="47">
        <f t="shared" si="34"/>
        <v>15000</v>
      </c>
      <c r="Z79" s="48">
        <f t="shared" si="34"/>
        <v>15000</v>
      </c>
      <c r="AA79" s="50">
        <f t="shared" si="34"/>
        <v>15000</v>
      </c>
      <c r="AB79" s="47">
        <f t="shared" si="34"/>
        <v>15000</v>
      </c>
      <c r="AC79" s="47">
        <f t="shared" si="34"/>
        <v>15000</v>
      </c>
      <c r="AD79" s="47">
        <f t="shared" si="34"/>
        <v>15000</v>
      </c>
      <c r="AE79" s="47">
        <f t="shared" si="34"/>
        <v>15000</v>
      </c>
      <c r="AF79" s="47">
        <f t="shared" si="34"/>
        <v>15000</v>
      </c>
      <c r="AG79" s="47">
        <f t="shared" si="34"/>
        <v>15000</v>
      </c>
      <c r="AH79" s="47">
        <f t="shared" si="34"/>
        <v>15000</v>
      </c>
      <c r="AI79" s="47">
        <f t="shared" si="34"/>
        <v>15000</v>
      </c>
      <c r="AJ79" s="47">
        <f t="shared" si="34"/>
        <v>15000</v>
      </c>
      <c r="AK79" s="47">
        <f t="shared" si="34"/>
        <v>15000</v>
      </c>
      <c r="AL79" s="48">
        <f t="shared" si="34"/>
        <v>15000</v>
      </c>
    </row>
    <row r="80" spans="5:38" ht="16.5"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5:16" ht="17.25" thickBot="1">
      <c r="E81" s="16"/>
      <c r="F81" s="16"/>
      <c r="G81" s="16"/>
      <c r="H81" s="16"/>
      <c r="I81" s="16"/>
      <c r="J81" s="45" t="s">
        <v>79</v>
      </c>
      <c r="K81" s="45"/>
      <c r="L81" s="45"/>
      <c r="O81" s="224" t="s">
        <v>59</v>
      </c>
      <c r="P81" s="224"/>
    </row>
    <row r="82" spans="5:38" ht="16.5">
      <c r="E82" s="16"/>
      <c r="F82" s="16"/>
      <c r="G82" s="16"/>
      <c r="H82" s="16"/>
      <c r="I82" s="16"/>
      <c r="J82" s="183" t="s">
        <v>60</v>
      </c>
      <c r="K82" s="184"/>
      <c r="L82" s="185"/>
      <c r="M82" s="246" t="s">
        <v>8</v>
      </c>
      <c r="N82" s="247"/>
      <c r="O82" s="183" t="s">
        <v>9</v>
      </c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5"/>
      <c r="AA82" s="183" t="s">
        <v>10</v>
      </c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5"/>
    </row>
    <row r="83" spans="5:38" ht="17.25" thickBot="1">
      <c r="E83" s="16"/>
      <c r="F83" s="16"/>
      <c r="G83" s="16"/>
      <c r="H83" s="16"/>
      <c r="I83" s="16"/>
      <c r="J83" s="186"/>
      <c r="K83" s="187"/>
      <c r="L83" s="188"/>
      <c r="M83" s="14">
        <f>DATE(YEAR(N83),MONTH(N83)-1,1)</f>
        <v>44228</v>
      </c>
      <c r="N83" s="7">
        <f>DATE(YEAR(O83),MONTH(O83)-1,1)</f>
        <v>44256</v>
      </c>
      <c r="O83" s="14">
        <f>DATE($L$2,$N$2,1)</f>
        <v>44287</v>
      </c>
      <c r="P83" s="6">
        <f aca="true" t="shared" si="35" ref="P83:AL83">DATE(YEAR(O83),MONTH(O83)+1,1)</f>
        <v>44317</v>
      </c>
      <c r="Q83" s="6">
        <f t="shared" si="35"/>
        <v>44348</v>
      </c>
      <c r="R83" s="6">
        <f t="shared" si="35"/>
        <v>44378</v>
      </c>
      <c r="S83" s="6">
        <f t="shared" si="35"/>
        <v>44409</v>
      </c>
      <c r="T83" s="6">
        <f t="shared" si="35"/>
        <v>44440</v>
      </c>
      <c r="U83" s="6">
        <f t="shared" si="35"/>
        <v>44470</v>
      </c>
      <c r="V83" s="6">
        <f t="shared" si="35"/>
        <v>44501</v>
      </c>
      <c r="W83" s="6">
        <f t="shared" si="35"/>
        <v>44531</v>
      </c>
      <c r="X83" s="6">
        <f t="shared" si="35"/>
        <v>44562</v>
      </c>
      <c r="Y83" s="6">
        <f t="shared" si="35"/>
        <v>44593</v>
      </c>
      <c r="Z83" s="7">
        <f t="shared" si="35"/>
        <v>44621</v>
      </c>
      <c r="AA83" s="14">
        <f t="shared" si="35"/>
        <v>44652</v>
      </c>
      <c r="AB83" s="6">
        <f t="shared" si="35"/>
        <v>44682</v>
      </c>
      <c r="AC83" s="6">
        <f t="shared" si="35"/>
        <v>44713</v>
      </c>
      <c r="AD83" s="6">
        <f t="shared" si="35"/>
        <v>44743</v>
      </c>
      <c r="AE83" s="6">
        <f t="shared" si="35"/>
        <v>44774</v>
      </c>
      <c r="AF83" s="6">
        <f t="shared" si="35"/>
        <v>44805</v>
      </c>
      <c r="AG83" s="6">
        <f t="shared" si="35"/>
        <v>44835</v>
      </c>
      <c r="AH83" s="6">
        <f t="shared" si="35"/>
        <v>44866</v>
      </c>
      <c r="AI83" s="6">
        <f t="shared" si="35"/>
        <v>44896</v>
      </c>
      <c r="AJ83" s="6">
        <f t="shared" si="35"/>
        <v>44927</v>
      </c>
      <c r="AK83" s="6">
        <f t="shared" si="35"/>
        <v>44958</v>
      </c>
      <c r="AL83" s="7">
        <f t="shared" si="35"/>
        <v>44986</v>
      </c>
    </row>
    <row r="84" spans="5:38" ht="16.5">
      <c r="E84" s="16"/>
      <c r="F84" s="16"/>
      <c r="G84" s="16"/>
      <c r="H84" s="16"/>
      <c r="I84" s="16"/>
      <c r="J84" s="261"/>
      <c r="K84" s="198"/>
      <c r="L84" s="199"/>
      <c r="M84" s="15"/>
      <c r="N84" s="12"/>
      <c r="O84" s="15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  <c r="AA84" s="15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2"/>
    </row>
    <row r="85" spans="10:38" ht="16.5">
      <c r="J85" s="284" t="s">
        <v>67</v>
      </c>
      <c r="K85" s="46">
        <f aca="true" t="shared" si="36" ref="K85:AL90">K62</f>
        <v>0</v>
      </c>
      <c r="L85" s="44">
        <f t="shared" si="36"/>
        <v>0</v>
      </c>
      <c r="M85" s="154">
        <f t="shared" si="36"/>
        <v>0</v>
      </c>
      <c r="N85" s="153">
        <f t="shared" si="36"/>
        <v>0</v>
      </c>
      <c r="O85" s="154">
        <f t="shared" si="36"/>
        <v>0</v>
      </c>
      <c r="P85" s="152">
        <f t="shared" si="36"/>
        <v>0</v>
      </c>
      <c r="Q85" s="152">
        <f t="shared" si="36"/>
        <v>0</v>
      </c>
      <c r="R85" s="152">
        <f t="shared" si="36"/>
        <v>0</v>
      </c>
      <c r="S85" s="152">
        <f t="shared" si="36"/>
        <v>0</v>
      </c>
      <c r="T85" s="152">
        <f t="shared" si="36"/>
        <v>0</v>
      </c>
      <c r="U85" s="152">
        <f t="shared" si="36"/>
        <v>0</v>
      </c>
      <c r="V85" s="152">
        <f t="shared" si="36"/>
        <v>0</v>
      </c>
      <c r="W85" s="152">
        <f t="shared" si="36"/>
        <v>0</v>
      </c>
      <c r="X85" s="152">
        <f t="shared" si="36"/>
        <v>0</v>
      </c>
      <c r="Y85" s="152">
        <f t="shared" si="36"/>
        <v>0</v>
      </c>
      <c r="Z85" s="153">
        <f t="shared" si="36"/>
        <v>0</v>
      </c>
      <c r="AA85" s="154">
        <f t="shared" si="36"/>
        <v>0</v>
      </c>
      <c r="AB85" s="152">
        <f t="shared" si="36"/>
        <v>0</v>
      </c>
      <c r="AC85" s="152">
        <f t="shared" si="36"/>
        <v>0</v>
      </c>
      <c r="AD85" s="152">
        <f t="shared" si="36"/>
        <v>0</v>
      </c>
      <c r="AE85" s="152">
        <f t="shared" si="36"/>
        <v>0</v>
      </c>
      <c r="AF85" s="152">
        <f t="shared" si="36"/>
        <v>0</v>
      </c>
      <c r="AG85" s="152">
        <f t="shared" si="36"/>
        <v>0</v>
      </c>
      <c r="AH85" s="152">
        <f t="shared" si="36"/>
        <v>0</v>
      </c>
      <c r="AI85" s="152">
        <f t="shared" si="36"/>
        <v>0</v>
      </c>
      <c r="AJ85" s="152">
        <f t="shared" si="36"/>
        <v>0</v>
      </c>
      <c r="AK85" s="152">
        <f t="shared" si="36"/>
        <v>0</v>
      </c>
      <c r="AL85" s="153">
        <f t="shared" si="36"/>
        <v>0</v>
      </c>
    </row>
    <row r="86" spans="10:38" ht="16.5">
      <c r="J86" s="285"/>
      <c r="K86" s="46">
        <f t="shared" si="36"/>
        <v>0</v>
      </c>
      <c r="L86" s="44">
        <f t="shared" si="36"/>
        <v>0</v>
      </c>
      <c r="M86" s="154">
        <f t="shared" si="36"/>
        <v>0</v>
      </c>
      <c r="N86" s="153">
        <f t="shared" si="36"/>
        <v>0</v>
      </c>
      <c r="O86" s="154">
        <f t="shared" si="36"/>
        <v>0</v>
      </c>
      <c r="P86" s="152">
        <f t="shared" si="36"/>
        <v>0</v>
      </c>
      <c r="Q86" s="152">
        <f t="shared" si="36"/>
        <v>0</v>
      </c>
      <c r="R86" s="152">
        <f t="shared" si="36"/>
        <v>0</v>
      </c>
      <c r="S86" s="152">
        <f t="shared" si="36"/>
        <v>0</v>
      </c>
      <c r="T86" s="152">
        <f t="shared" si="36"/>
        <v>0</v>
      </c>
      <c r="U86" s="152">
        <f t="shared" si="36"/>
        <v>0</v>
      </c>
      <c r="V86" s="152">
        <f t="shared" si="36"/>
        <v>0</v>
      </c>
      <c r="W86" s="152">
        <f t="shared" si="36"/>
        <v>0</v>
      </c>
      <c r="X86" s="152">
        <f t="shared" si="36"/>
        <v>0</v>
      </c>
      <c r="Y86" s="152">
        <f t="shared" si="36"/>
        <v>0</v>
      </c>
      <c r="Z86" s="153">
        <f t="shared" si="36"/>
        <v>0</v>
      </c>
      <c r="AA86" s="154">
        <f t="shared" si="36"/>
        <v>0</v>
      </c>
      <c r="AB86" s="152">
        <f t="shared" si="36"/>
        <v>0</v>
      </c>
      <c r="AC86" s="152">
        <f t="shared" si="36"/>
        <v>0</v>
      </c>
      <c r="AD86" s="152">
        <f t="shared" si="36"/>
        <v>0</v>
      </c>
      <c r="AE86" s="152">
        <f t="shared" si="36"/>
        <v>0</v>
      </c>
      <c r="AF86" s="152">
        <f t="shared" si="36"/>
        <v>0</v>
      </c>
      <c r="AG86" s="152">
        <f t="shared" si="36"/>
        <v>0</v>
      </c>
      <c r="AH86" s="152">
        <f t="shared" si="36"/>
        <v>0</v>
      </c>
      <c r="AI86" s="152">
        <f t="shared" si="36"/>
        <v>0</v>
      </c>
      <c r="AJ86" s="152">
        <f t="shared" si="36"/>
        <v>0</v>
      </c>
      <c r="AK86" s="152">
        <f t="shared" si="36"/>
        <v>0</v>
      </c>
      <c r="AL86" s="153">
        <f t="shared" si="36"/>
        <v>0</v>
      </c>
    </row>
    <row r="87" spans="5:38" ht="16.5">
      <c r="E87" s="13"/>
      <c r="F87" s="13"/>
      <c r="G87" s="13"/>
      <c r="H87" s="13"/>
      <c r="I87" s="13"/>
      <c r="J87" s="285"/>
      <c r="K87" s="46">
        <f t="shared" si="36"/>
        <v>0</v>
      </c>
      <c r="L87" s="44">
        <f t="shared" si="36"/>
        <v>0</v>
      </c>
      <c r="M87" s="154">
        <f t="shared" si="36"/>
        <v>0</v>
      </c>
      <c r="N87" s="153">
        <f t="shared" si="36"/>
        <v>0</v>
      </c>
      <c r="O87" s="154">
        <f t="shared" si="36"/>
        <v>0</v>
      </c>
      <c r="P87" s="152">
        <f t="shared" si="36"/>
        <v>0</v>
      </c>
      <c r="Q87" s="152">
        <f t="shared" si="36"/>
        <v>0</v>
      </c>
      <c r="R87" s="152">
        <f t="shared" si="36"/>
        <v>0</v>
      </c>
      <c r="S87" s="152">
        <f t="shared" si="36"/>
        <v>0</v>
      </c>
      <c r="T87" s="152">
        <f t="shared" si="36"/>
        <v>0</v>
      </c>
      <c r="U87" s="152">
        <f t="shared" si="36"/>
        <v>0</v>
      </c>
      <c r="V87" s="152">
        <f t="shared" si="36"/>
        <v>0</v>
      </c>
      <c r="W87" s="152">
        <f t="shared" si="36"/>
        <v>0</v>
      </c>
      <c r="X87" s="152">
        <f t="shared" si="36"/>
        <v>0</v>
      </c>
      <c r="Y87" s="152">
        <f t="shared" si="36"/>
        <v>0</v>
      </c>
      <c r="Z87" s="153">
        <f t="shared" si="36"/>
        <v>0</v>
      </c>
      <c r="AA87" s="154">
        <f t="shared" si="36"/>
        <v>0</v>
      </c>
      <c r="AB87" s="152">
        <f t="shared" si="36"/>
        <v>0</v>
      </c>
      <c r="AC87" s="152">
        <f t="shared" si="36"/>
        <v>0</v>
      </c>
      <c r="AD87" s="152">
        <f t="shared" si="36"/>
        <v>0</v>
      </c>
      <c r="AE87" s="152">
        <f t="shared" si="36"/>
        <v>0</v>
      </c>
      <c r="AF87" s="152">
        <f t="shared" si="36"/>
        <v>0</v>
      </c>
      <c r="AG87" s="152">
        <f t="shared" si="36"/>
        <v>0</v>
      </c>
      <c r="AH87" s="152">
        <f t="shared" si="36"/>
        <v>0</v>
      </c>
      <c r="AI87" s="152">
        <f t="shared" si="36"/>
        <v>0</v>
      </c>
      <c r="AJ87" s="152">
        <f t="shared" si="36"/>
        <v>0</v>
      </c>
      <c r="AK87" s="152">
        <f t="shared" si="36"/>
        <v>0</v>
      </c>
      <c r="AL87" s="153">
        <f t="shared" si="36"/>
        <v>0</v>
      </c>
    </row>
    <row r="88" spans="5:38" ht="16.5">
      <c r="E88" s="13"/>
      <c r="F88" s="13"/>
      <c r="G88" s="13"/>
      <c r="H88" s="13"/>
      <c r="I88" s="13"/>
      <c r="J88" s="285"/>
      <c r="K88" s="46">
        <f t="shared" si="36"/>
        <v>0</v>
      </c>
      <c r="L88" s="44">
        <f t="shared" si="36"/>
        <v>0</v>
      </c>
      <c r="M88" s="154">
        <f t="shared" si="36"/>
        <v>0</v>
      </c>
      <c r="N88" s="153">
        <f t="shared" si="36"/>
        <v>0</v>
      </c>
      <c r="O88" s="154">
        <f t="shared" si="36"/>
        <v>0</v>
      </c>
      <c r="P88" s="152">
        <f t="shared" si="36"/>
        <v>0</v>
      </c>
      <c r="Q88" s="152">
        <f t="shared" si="36"/>
        <v>0</v>
      </c>
      <c r="R88" s="152">
        <f t="shared" si="36"/>
        <v>0</v>
      </c>
      <c r="S88" s="152">
        <f t="shared" si="36"/>
        <v>0</v>
      </c>
      <c r="T88" s="152">
        <f t="shared" si="36"/>
        <v>0</v>
      </c>
      <c r="U88" s="152">
        <f t="shared" si="36"/>
        <v>0</v>
      </c>
      <c r="V88" s="152">
        <f t="shared" si="36"/>
        <v>0</v>
      </c>
      <c r="W88" s="152">
        <f t="shared" si="36"/>
        <v>0</v>
      </c>
      <c r="X88" s="152">
        <f t="shared" si="36"/>
        <v>0</v>
      </c>
      <c r="Y88" s="152">
        <f t="shared" si="36"/>
        <v>0</v>
      </c>
      <c r="Z88" s="153">
        <f t="shared" si="36"/>
        <v>0</v>
      </c>
      <c r="AA88" s="154">
        <f t="shared" si="36"/>
        <v>0</v>
      </c>
      <c r="AB88" s="152">
        <f t="shared" si="36"/>
        <v>0</v>
      </c>
      <c r="AC88" s="152">
        <f t="shared" si="36"/>
        <v>0</v>
      </c>
      <c r="AD88" s="152">
        <f t="shared" si="36"/>
        <v>0</v>
      </c>
      <c r="AE88" s="152">
        <f t="shared" si="36"/>
        <v>0</v>
      </c>
      <c r="AF88" s="152">
        <f t="shared" si="36"/>
        <v>0</v>
      </c>
      <c r="AG88" s="152">
        <f t="shared" si="36"/>
        <v>0</v>
      </c>
      <c r="AH88" s="152">
        <f t="shared" si="36"/>
        <v>0</v>
      </c>
      <c r="AI88" s="152">
        <f t="shared" si="36"/>
        <v>0</v>
      </c>
      <c r="AJ88" s="152">
        <f t="shared" si="36"/>
        <v>0</v>
      </c>
      <c r="AK88" s="152">
        <f t="shared" si="36"/>
        <v>0</v>
      </c>
      <c r="AL88" s="153">
        <f t="shared" si="36"/>
        <v>0</v>
      </c>
    </row>
    <row r="89" spans="5:38" ht="16.5">
      <c r="E89" s="13"/>
      <c r="F89" s="13"/>
      <c r="G89" s="13"/>
      <c r="H89" s="13"/>
      <c r="I89" s="13"/>
      <c r="J89" s="285"/>
      <c r="K89" s="46">
        <f t="shared" si="36"/>
        <v>0</v>
      </c>
      <c r="L89" s="44">
        <f t="shared" si="36"/>
        <v>0</v>
      </c>
      <c r="M89" s="154">
        <f t="shared" si="36"/>
        <v>0</v>
      </c>
      <c r="N89" s="153">
        <f t="shared" si="36"/>
        <v>0</v>
      </c>
      <c r="O89" s="154">
        <f t="shared" si="36"/>
        <v>0</v>
      </c>
      <c r="P89" s="152">
        <f t="shared" si="36"/>
        <v>0</v>
      </c>
      <c r="Q89" s="152">
        <f t="shared" si="36"/>
        <v>0</v>
      </c>
      <c r="R89" s="152">
        <f t="shared" si="36"/>
        <v>0</v>
      </c>
      <c r="S89" s="152">
        <f t="shared" si="36"/>
        <v>0</v>
      </c>
      <c r="T89" s="152">
        <f t="shared" si="36"/>
        <v>0</v>
      </c>
      <c r="U89" s="152">
        <f t="shared" si="36"/>
        <v>0</v>
      </c>
      <c r="V89" s="152">
        <f t="shared" si="36"/>
        <v>0</v>
      </c>
      <c r="W89" s="152">
        <f t="shared" si="36"/>
        <v>0</v>
      </c>
      <c r="X89" s="152">
        <f t="shared" si="36"/>
        <v>0</v>
      </c>
      <c r="Y89" s="152">
        <f t="shared" si="36"/>
        <v>0</v>
      </c>
      <c r="Z89" s="153">
        <f t="shared" si="36"/>
        <v>0</v>
      </c>
      <c r="AA89" s="154">
        <f t="shared" si="36"/>
        <v>0</v>
      </c>
      <c r="AB89" s="152">
        <f t="shared" si="36"/>
        <v>0</v>
      </c>
      <c r="AC89" s="152">
        <f t="shared" si="36"/>
        <v>0</v>
      </c>
      <c r="AD89" s="152">
        <f t="shared" si="36"/>
        <v>0</v>
      </c>
      <c r="AE89" s="152">
        <f t="shared" si="36"/>
        <v>0</v>
      </c>
      <c r="AF89" s="152">
        <f t="shared" si="36"/>
        <v>0</v>
      </c>
      <c r="AG89" s="152">
        <f t="shared" si="36"/>
        <v>0</v>
      </c>
      <c r="AH89" s="152">
        <f t="shared" si="36"/>
        <v>0</v>
      </c>
      <c r="AI89" s="152">
        <f t="shared" si="36"/>
        <v>0</v>
      </c>
      <c r="AJ89" s="152">
        <f t="shared" si="36"/>
        <v>0</v>
      </c>
      <c r="AK89" s="152">
        <f t="shared" si="36"/>
        <v>0</v>
      </c>
      <c r="AL89" s="153">
        <f t="shared" si="36"/>
        <v>0</v>
      </c>
    </row>
    <row r="90" spans="5:38" ht="16.5">
      <c r="E90" s="13"/>
      <c r="F90" s="13"/>
      <c r="G90" s="13"/>
      <c r="H90" s="13"/>
      <c r="I90" s="13"/>
      <c r="J90" s="192"/>
      <c r="K90" s="46">
        <f t="shared" si="36"/>
        <v>0</v>
      </c>
      <c r="L90" s="44">
        <f t="shared" si="36"/>
        <v>0</v>
      </c>
      <c r="M90" s="154">
        <f t="shared" si="36"/>
        <v>0</v>
      </c>
      <c r="N90" s="153">
        <f t="shared" si="36"/>
        <v>0</v>
      </c>
      <c r="O90" s="154">
        <f t="shared" si="36"/>
        <v>0</v>
      </c>
      <c r="P90" s="152">
        <f t="shared" si="36"/>
        <v>0</v>
      </c>
      <c r="Q90" s="152">
        <f t="shared" si="36"/>
        <v>0</v>
      </c>
      <c r="R90" s="152">
        <f t="shared" si="36"/>
        <v>0</v>
      </c>
      <c r="S90" s="152">
        <f t="shared" si="36"/>
        <v>0</v>
      </c>
      <c r="T90" s="152">
        <f t="shared" si="36"/>
        <v>0</v>
      </c>
      <c r="U90" s="152">
        <f t="shared" si="36"/>
        <v>0</v>
      </c>
      <c r="V90" s="152">
        <f t="shared" si="36"/>
        <v>0</v>
      </c>
      <c r="W90" s="152">
        <f t="shared" si="36"/>
        <v>0</v>
      </c>
      <c r="X90" s="152">
        <f t="shared" si="36"/>
        <v>0</v>
      </c>
      <c r="Y90" s="152">
        <f t="shared" si="36"/>
        <v>0</v>
      </c>
      <c r="Z90" s="153">
        <f t="shared" si="36"/>
        <v>0</v>
      </c>
      <c r="AA90" s="154">
        <f t="shared" si="36"/>
        <v>0</v>
      </c>
      <c r="AB90" s="152">
        <f t="shared" si="36"/>
        <v>0</v>
      </c>
      <c r="AC90" s="152">
        <f t="shared" si="36"/>
        <v>0</v>
      </c>
      <c r="AD90" s="152">
        <f t="shared" si="36"/>
        <v>0</v>
      </c>
      <c r="AE90" s="152">
        <f t="shared" si="36"/>
        <v>0</v>
      </c>
      <c r="AF90" s="152">
        <f t="shared" si="36"/>
        <v>0</v>
      </c>
      <c r="AG90" s="152">
        <f t="shared" si="36"/>
        <v>0</v>
      </c>
      <c r="AH90" s="152">
        <f t="shared" si="36"/>
        <v>0</v>
      </c>
      <c r="AI90" s="152">
        <f t="shared" si="36"/>
        <v>0</v>
      </c>
      <c r="AJ90" s="152">
        <f t="shared" si="36"/>
        <v>0</v>
      </c>
      <c r="AK90" s="152">
        <f t="shared" si="36"/>
        <v>0</v>
      </c>
      <c r="AL90" s="153">
        <f t="shared" si="36"/>
        <v>0</v>
      </c>
    </row>
    <row r="91" spans="5:38" ht="16.5">
      <c r="E91" s="13"/>
      <c r="F91" s="13"/>
      <c r="G91" s="13"/>
      <c r="H91" s="13"/>
      <c r="I91" s="13"/>
      <c r="J91" s="172" t="s">
        <v>80</v>
      </c>
      <c r="K91" s="173"/>
      <c r="L91" s="174"/>
      <c r="M91" s="144">
        <f aca="true" t="shared" si="37" ref="M91:AL91">SUM(M85:M90)</f>
        <v>0</v>
      </c>
      <c r="N91" s="145">
        <f t="shared" si="37"/>
        <v>0</v>
      </c>
      <c r="O91" s="144">
        <f t="shared" si="37"/>
        <v>0</v>
      </c>
      <c r="P91" s="146">
        <f t="shared" si="37"/>
        <v>0</v>
      </c>
      <c r="Q91" s="146">
        <f t="shared" si="37"/>
        <v>0</v>
      </c>
      <c r="R91" s="146">
        <f t="shared" si="37"/>
        <v>0</v>
      </c>
      <c r="S91" s="146">
        <f t="shared" si="37"/>
        <v>0</v>
      </c>
      <c r="T91" s="146">
        <f t="shared" si="37"/>
        <v>0</v>
      </c>
      <c r="U91" s="146">
        <f t="shared" si="37"/>
        <v>0</v>
      </c>
      <c r="V91" s="146">
        <f t="shared" si="37"/>
        <v>0</v>
      </c>
      <c r="W91" s="146">
        <f t="shared" si="37"/>
        <v>0</v>
      </c>
      <c r="X91" s="146">
        <f t="shared" si="37"/>
        <v>0</v>
      </c>
      <c r="Y91" s="146">
        <f t="shared" si="37"/>
        <v>0</v>
      </c>
      <c r="Z91" s="145">
        <f t="shared" si="37"/>
        <v>0</v>
      </c>
      <c r="AA91" s="144">
        <f t="shared" si="37"/>
        <v>0</v>
      </c>
      <c r="AB91" s="146">
        <f t="shared" si="37"/>
        <v>0</v>
      </c>
      <c r="AC91" s="146">
        <f t="shared" si="37"/>
        <v>0</v>
      </c>
      <c r="AD91" s="146">
        <f t="shared" si="37"/>
        <v>0</v>
      </c>
      <c r="AE91" s="146">
        <f t="shared" si="37"/>
        <v>0</v>
      </c>
      <c r="AF91" s="146">
        <f t="shared" si="37"/>
        <v>0</v>
      </c>
      <c r="AG91" s="146">
        <f t="shared" si="37"/>
        <v>0</v>
      </c>
      <c r="AH91" s="146">
        <f t="shared" si="37"/>
        <v>0</v>
      </c>
      <c r="AI91" s="146">
        <f t="shared" si="37"/>
        <v>0</v>
      </c>
      <c r="AJ91" s="146">
        <f t="shared" si="37"/>
        <v>0</v>
      </c>
      <c r="AK91" s="146">
        <f t="shared" si="37"/>
        <v>0</v>
      </c>
      <c r="AL91" s="145">
        <f t="shared" si="37"/>
        <v>0</v>
      </c>
    </row>
    <row r="92" spans="5:38" ht="16.5">
      <c r="E92" s="13"/>
      <c r="F92" s="13"/>
      <c r="G92" s="13"/>
      <c r="H92" s="13"/>
      <c r="I92" s="13"/>
      <c r="J92" s="266"/>
      <c r="K92" s="167"/>
      <c r="L92" s="168"/>
      <c r="M92" s="140"/>
      <c r="N92" s="141"/>
      <c r="O92" s="140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1"/>
      <c r="AA92" s="140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1"/>
    </row>
    <row r="93" spans="5:38" ht="16.5">
      <c r="E93" s="13"/>
      <c r="F93" s="13"/>
      <c r="G93" s="13"/>
      <c r="H93" s="13"/>
      <c r="I93" s="13"/>
      <c r="J93" s="164" t="s">
        <v>48</v>
      </c>
      <c r="K93" s="165"/>
      <c r="L93" s="44">
        <f aca="true" t="shared" si="38" ref="L93:L98">K85</f>
        <v>0</v>
      </c>
      <c r="M93" s="104">
        <f>IF(M85&lt;&gt;0,M85/$L$85/12,0)</f>
        <v>0</v>
      </c>
      <c r="N93" s="105">
        <f>IF(M93&lt;&gt;0,M93,IF(N85&lt;&gt;0,N85/$L$85/12,0))</f>
        <v>0</v>
      </c>
      <c r="O93" s="104">
        <f aca="true" t="shared" si="39" ref="O93:AL93">IF(N93&lt;&gt;0,N93,IF(O85&lt;&gt;0,O85/$L$85/12,0))</f>
        <v>0</v>
      </c>
      <c r="P93" s="102">
        <f t="shared" si="39"/>
        <v>0</v>
      </c>
      <c r="Q93" s="102">
        <f t="shared" si="39"/>
        <v>0</v>
      </c>
      <c r="R93" s="102">
        <f t="shared" si="39"/>
        <v>0</v>
      </c>
      <c r="S93" s="102">
        <f t="shared" si="39"/>
        <v>0</v>
      </c>
      <c r="T93" s="102">
        <f t="shared" si="39"/>
        <v>0</v>
      </c>
      <c r="U93" s="102">
        <f t="shared" si="39"/>
        <v>0</v>
      </c>
      <c r="V93" s="102">
        <f t="shared" si="39"/>
        <v>0</v>
      </c>
      <c r="W93" s="102">
        <f t="shared" si="39"/>
        <v>0</v>
      </c>
      <c r="X93" s="102">
        <f t="shared" si="39"/>
        <v>0</v>
      </c>
      <c r="Y93" s="102">
        <f t="shared" si="39"/>
        <v>0</v>
      </c>
      <c r="Z93" s="105">
        <f t="shared" si="39"/>
        <v>0</v>
      </c>
      <c r="AA93" s="104">
        <f t="shared" si="39"/>
        <v>0</v>
      </c>
      <c r="AB93" s="102">
        <f t="shared" si="39"/>
        <v>0</v>
      </c>
      <c r="AC93" s="102">
        <f t="shared" si="39"/>
        <v>0</v>
      </c>
      <c r="AD93" s="102">
        <f t="shared" si="39"/>
        <v>0</v>
      </c>
      <c r="AE93" s="102">
        <f t="shared" si="39"/>
        <v>0</v>
      </c>
      <c r="AF93" s="102">
        <f t="shared" si="39"/>
        <v>0</v>
      </c>
      <c r="AG93" s="102">
        <f t="shared" si="39"/>
        <v>0</v>
      </c>
      <c r="AH93" s="102">
        <f t="shared" si="39"/>
        <v>0</v>
      </c>
      <c r="AI93" s="102">
        <f t="shared" si="39"/>
        <v>0</v>
      </c>
      <c r="AJ93" s="102">
        <f t="shared" si="39"/>
        <v>0</v>
      </c>
      <c r="AK93" s="102">
        <f t="shared" si="39"/>
        <v>0</v>
      </c>
      <c r="AL93" s="105">
        <f t="shared" si="39"/>
        <v>0</v>
      </c>
    </row>
    <row r="94" spans="5:38" ht="16.5">
      <c r="E94" s="13"/>
      <c r="F94" s="13"/>
      <c r="G94" s="13"/>
      <c r="H94" s="13"/>
      <c r="I94" s="13"/>
      <c r="J94" s="164"/>
      <c r="K94" s="165"/>
      <c r="L94" s="44">
        <f t="shared" si="38"/>
        <v>0</v>
      </c>
      <c r="M94" s="104">
        <f>IF(M86&lt;&gt;0,M86/$L$86/12,0)</f>
        <v>0</v>
      </c>
      <c r="N94" s="105">
        <f>IF(M94&lt;&gt;0,M94,IF(N86&lt;&gt;0,N86/$L$86/12,0))</f>
        <v>0</v>
      </c>
      <c r="O94" s="104">
        <f aca="true" t="shared" si="40" ref="O94:AL94">IF(N94&lt;&gt;0,N94,IF(O86&lt;&gt;0,O86/$L$86/12,0))</f>
        <v>0</v>
      </c>
      <c r="P94" s="102">
        <f t="shared" si="40"/>
        <v>0</v>
      </c>
      <c r="Q94" s="102">
        <f t="shared" si="40"/>
        <v>0</v>
      </c>
      <c r="R94" s="102">
        <f t="shared" si="40"/>
        <v>0</v>
      </c>
      <c r="S94" s="102">
        <f t="shared" si="40"/>
        <v>0</v>
      </c>
      <c r="T94" s="102">
        <f t="shared" si="40"/>
        <v>0</v>
      </c>
      <c r="U94" s="102">
        <f t="shared" si="40"/>
        <v>0</v>
      </c>
      <c r="V94" s="102">
        <f t="shared" si="40"/>
        <v>0</v>
      </c>
      <c r="W94" s="102">
        <f t="shared" si="40"/>
        <v>0</v>
      </c>
      <c r="X94" s="102">
        <f t="shared" si="40"/>
        <v>0</v>
      </c>
      <c r="Y94" s="102">
        <f t="shared" si="40"/>
        <v>0</v>
      </c>
      <c r="Z94" s="105">
        <f t="shared" si="40"/>
        <v>0</v>
      </c>
      <c r="AA94" s="104">
        <f t="shared" si="40"/>
        <v>0</v>
      </c>
      <c r="AB94" s="102">
        <f t="shared" si="40"/>
        <v>0</v>
      </c>
      <c r="AC94" s="102">
        <f t="shared" si="40"/>
        <v>0</v>
      </c>
      <c r="AD94" s="102">
        <f t="shared" si="40"/>
        <v>0</v>
      </c>
      <c r="AE94" s="102">
        <f t="shared" si="40"/>
        <v>0</v>
      </c>
      <c r="AF94" s="102">
        <f t="shared" si="40"/>
        <v>0</v>
      </c>
      <c r="AG94" s="102">
        <f t="shared" si="40"/>
        <v>0</v>
      </c>
      <c r="AH94" s="102">
        <f t="shared" si="40"/>
        <v>0</v>
      </c>
      <c r="AI94" s="102">
        <f t="shared" si="40"/>
        <v>0</v>
      </c>
      <c r="AJ94" s="102">
        <f t="shared" si="40"/>
        <v>0</v>
      </c>
      <c r="AK94" s="102">
        <f t="shared" si="40"/>
        <v>0</v>
      </c>
      <c r="AL94" s="105">
        <f t="shared" si="40"/>
        <v>0</v>
      </c>
    </row>
    <row r="95" spans="5:38" ht="16.5">
      <c r="E95" s="13"/>
      <c r="F95" s="13"/>
      <c r="G95" s="13"/>
      <c r="H95" s="13"/>
      <c r="I95" s="13"/>
      <c r="J95" s="164"/>
      <c r="K95" s="165"/>
      <c r="L95" s="44">
        <f t="shared" si="38"/>
        <v>0</v>
      </c>
      <c r="M95" s="104">
        <f>IF(M87&lt;&gt;0,M87/$L$87/12,0)</f>
        <v>0</v>
      </c>
      <c r="N95" s="105">
        <f>IF(M95&lt;&gt;0,M95,IF(N87&lt;&gt;0,N87/$L$87/12,0))</f>
        <v>0</v>
      </c>
      <c r="O95" s="104">
        <f aca="true" t="shared" si="41" ref="O95:AL95">IF(N95&lt;&gt;0,N95,IF(O87&lt;&gt;0,O87/$L$87/12,0))</f>
        <v>0</v>
      </c>
      <c r="P95" s="102">
        <f t="shared" si="41"/>
        <v>0</v>
      </c>
      <c r="Q95" s="102">
        <f t="shared" si="41"/>
        <v>0</v>
      </c>
      <c r="R95" s="102">
        <f t="shared" si="41"/>
        <v>0</v>
      </c>
      <c r="S95" s="102">
        <f t="shared" si="41"/>
        <v>0</v>
      </c>
      <c r="T95" s="102">
        <f t="shared" si="41"/>
        <v>0</v>
      </c>
      <c r="U95" s="102">
        <f t="shared" si="41"/>
        <v>0</v>
      </c>
      <c r="V95" s="102">
        <f t="shared" si="41"/>
        <v>0</v>
      </c>
      <c r="W95" s="102">
        <f t="shared" si="41"/>
        <v>0</v>
      </c>
      <c r="X95" s="102">
        <f t="shared" si="41"/>
        <v>0</v>
      </c>
      <c r="Y95" s="102">
        <f t="shared" si="41"/>
        <v>0</v>
      </c>
      <c r="Z95" s="105">
        <f t="shared" si="41"/>
        <v>0</v>
      </c>
      <c r="AA95" s="104">
        <f t="shared" si="41"/>
        <v>0</v>
      </c>
      <c r="AB95" s="102">
        <f t="shared" si="41"/>
        <v>0</v>
      </c>
      <c r="AC95" s="102">
        <f t="shared" si="41"/>
        <v>0</v>
      </c>
      <c r="AD95" s="102">
        <f t="shared" si="41"/>
        <v>0</v>
      </c>
      <c r="AE95" s="102">
        <f t="shared" si="41"/>
        <v>0</v>
      </c>
      <c r="AF95" s="102">
        <f t="shared" si="41"/>
        <v>0</v>
      </c>
      <c r="AG95" s="102">
        <f t="shared" si="41"/>
        <v>0</v>
      </c>
      <c r="AH95" s="102">
        <f t="shared" si="41"/>
        <v>0</v>
      </c>
      <c r="AI95" s="102">
        <f t="shared" si="41"/>
        <v>0</v>
      </c>
      <c r="AJ95" s="102">
        <f t="shared" si="41"/>
        <v>0</v>
      </c>
      <c r="AK95" s="102">
        <f t="shared" si="41"/>
        <v>0</v>
      </c>
      <c r="AL95" s="105">
        <f t="shared" si="41"/>
        <v>0</v>
      </c>
    </row>
    <row r="96" spans="5:38" ht="16.5">
      <c r="E96" s="13"/>
      <c r="F96" s="13"/>
      <c r="G96" s="13"/>
      <c r="H96" s="13"/>
      <c r="I96" s="13"/>
      <c r="J96" s="164"/>
      <c r="K96" s="165"/>
      <c r="L96" s="44">
        <f t="shared" si="38"/>
        <v>0</v>
      </c>
      <c r="M96" s="104">
        <f>IF(M88&lt;&gt;0,M88/$L$88/12,0)</f>
        <v>0</v>
      </c>
      <c r="N96" s="105">
        <f>IF(M96&lt;&gt;0,M96,IF(N88&lt;&gt;0,N88/$L$88/12,0))</f>
        <v>0</v>
      </c>
      <c r="O96" s="104">
        <f aca="true" t="shared" si="42" ref="O96:AL96">IF(N96&lt;&gt;0,N96,IF(O88&lt;&gt;0,O88/$L$88/12,0))</f>
        <v>0</v>
      </c>
      <c r="P96" s="102">
        <f t="shared" si="42"/>
        <v>0</v>
      </c>
      <c r="Q96" s="102">
        <f t="shared" si="42"/>
        <v>0</v>
      </c>
      <c r="R96" s="102">
        <f t="shared" si="42"/>
        <v>0</v>
      </c>
      <c r="S96" s="102">
        <f t="shared" si="42"/>
        <v>0</v>
      </c>
      <c r="T96" s="102">
        <f t="shared" si="42"/>
        <v>0</v>
      </c>
      <c r="U96" s="102">
        <f t="shared" si="42"/>
        <v>0</v>
      </c>
      <c r="V96" s="102">
        <f t="shared" si="42"/>
        <v>0</v>
      </c>
      <c r="W96" s="102">
        <f t="shared" si="42"/>
        <v>0</v>
      </c>
      <c r="X96" s="102">
        <f t="shared" si="42"/>
        <v>0</v>
      </c>
      <c r="Y96" s="102">
        <f t="shared" si="42"/>
        <v>0</v>
      </c>
      <c r="Z96" s="105">
        <f t="shared" si="42"/>
        <v>0</v>
      </c>
      <c r="AA96" s="104">
        <f t="shared" si="42"/>
        <v>0</v>
      </c>
      <c r="AB96" s="102">
        <f t="shared" si="42"/>
        <v>0</v>
      </c>
      <c r="AC96" s="102">
        <f t="shared" si="42"/>
        <v>0</v>
      </c>
      <c r="AD96" s="102">
        <f t="shared" si="42"/>
        <v>0</v>
      </c>
      <c r="AE96" s="102">
        <f t="shared" si="42"/>
        <v>0</v>
      </c>
      <c r="AF96" s="102">
        <f t="shared" si="42"/>
        <v>0</v>
      </c>
      <c r="AG96" s="102">
        <f t="shared" si="42"/>
        <v>0</v>
      </c>
      <c r="AH96" s="102">
        <f t="shared" si="42"/>
        <v>0</v>
      </c>
      <c r="AI96" s="102">
        <f t="shared" si="42"/>
        <v>0</v>
      </c>
      <c r="AJ96" s="102">
        <f t="shared" si="42"/>
        <v>0</v>
      </c>
      <c r="AK96" s="102">
        <f t="shared" si="42"/>
        <v>0</v>
      </c>
      <c r="AL96" s="105">
        <f t="shared" si="42"/>
        <v>0</v>
      </c>
    </row>
    <row r="97" spans="10:38" ht="16.5">
      <c r="J97" s="164"/>
      <c r="K97" s="165"/>
      <c r="L97" s="44">
        <f t="shared" si="38"/>
        <v>0</v>
      </c>
      <c r="M97" s="104">
        <f>IF(M89&lt;&gt;0,M89/$L$89/12,0)</f>
        <v>0</v>
      </c>
      <c r="N97" s="105">
        <f>IF(M97&lt;&gt;0,M97,IF(N89&lt;&gt;0,N89/$L$89/12,0))</f>
        <v>0</v>
      </c>
      <c r="O97" s="104">
        <f aca="true" t="shared" si="43" ref="O97:AL97">IF(N97&lt;&gt;0,N97,IF(O89&lt;&gt;0,O89/$L$89/12,0))</f>
        <v>0</v>
      </c>
      <c r="P97" s="102">
        <f t="shared" si="43"/>
        <v>0</v>
      </c>
      <c r="Q97" s="102">
        <f t="shared" si="43"/>
        <v>0</v>
      </c>
      <c r="R97" s="102">
        <f t="shared" si="43"/>
        <v>0</v>
      </c>
      <c r="S97" s="102">
        <f t="shared" si="43"/>
        <v>0</v>
      </c>
      <c r="T97" s="102">
        <f t="shared" si="43"/>
        <v>0</v>
      </c>
      <c r="U97" s="102">
        <f t="shared" si="43"/>
        <v>0</v>
      </c>
      <c r="V97" s="102">
        <f t="shared" si="43"/>
        <v>0</v>
      </c>
      <c r="W97" s="102">
        <f t="shared" si="43"/>
        <v>0</v>
      </c>
      <c r="X97" s="102">
        <f t="shared" si="43"/>
        <v>0</v>
      </c>
      <c r="Y97" s="102">
        <f t="shared" si="43"/>
        <v>0</v>
      </c>
      <c r="Z97" s="105">
        <f t="shared" si="43"/>
        <v>0</v>
      </c>
      <c r="AA97" s="104">
        <f t="shared" si="43"/>
        <v>0</v>
      </c>
      <c r="AB97" s="102">
        <f t="shared" si="43"/>
        <v>0</v>
      </c>
      <c r="AC97" s="102">
        <f t="shared" si="43"/>
        <v>0</v>
      </c>
      <c r="AD97" s="102">
        <f t="shared" si="43"/>
        <v>0</v>
      </c>
      <c r="AE97" s="102">
        <f t="shared" si="43"/>
        <v>0</v>
      </c>
      <c r="AF97" s="102">
        <f t="shared" si="43"/>
        <v>0</v>
      </c>
      <c r="AG97" s="102">
        <f t="shared" si="43"/>
        <v>0</v>
      </c>
      <c r="AH97" s="102">
        <f t="shared" si="43"/>
        <v>0</v>
      </c>
      <c r="AI97" s="102">
        <f t="shared" si="43"/>
        <v>0</v>
      </c>
      <c r="AJ97" s="102">
        <f t="shared" si="43"/>
        <v>0</v>
      </c>
      <c r="AK97" s="102">
        <f t="shared" si="43"/>
        <v>0</v>
      </c>
      <c r="AL97" s="105">
        <f t="shared" si="43"/>
        <v>0</v>
      </c>
    </row>
    <row r="98" spans="10:38" ht="16.5">
      <c r="J98" s="164"/>
      <c r="K98" s="165"/>
      <c r="L98" s="44">
        <f t="shared" si="38"/>
        <v>0</v>
      </c>
      <c r="M98" s="104">
        <f>IF(M90&lt;&gt;0,M90/$L$90/12,0)</f>
        <v>0</v>
      </c>
      <c r="N98" s="105">
        <f>IF(M98&lt;&gt;0,M98,IF(N90&lt;&gt;0,N90/$L$90/12,0))</f>
        <v>0</v>
      </c>
      <c r="O98" s="104">
        <f aca="true" t="shared" si="44" ref="O98:AL98">IF(N98&lt;&gt;0,N98,IF(O90&lt;&gt;0,O90/$L$90/12,0))</f>
        <v>0</v>
      </c>
      <c r="P98" s="102">
        <f t="shared" si="44"/>
        <v>0</v>
      </c>
      <c r="Q98" s="102">
        <f t="shared" si="44"/>
        <v>0</v>
      </c>
      <c r="R98" s="102">
        <f t="shared" si="44"/>
        <v>0</v>
      </c>
      <c r="S98" s="102">
        <f t="shared" si="44"/>
        <v>0</v>
      </c>
      <c r="T98" s="102">
        <f t="shared" si="44"/>
        <v>0</v>
      </c>
      <c r="U98" s="102">
        <f t="shared" si="44"/>
        <v>0</v>
      </c>
      <c r="V98" s="102">
        <f t="shared" si="44"/>
        <v>0</v>
      </c>
      <c r="W98" s="102">
        <f t="shared" si="44"/>
        <v>0</v>
      </c>
      <c r="X98" s="102">
        <f t="shared" si="44"/>
        <v>0</v>
      </c>
      <c r="Y98" s="102">
        <f t="shared" si="44"/>
        <v>0</v>
      </c>
      <c r="Z98" s="105">
        <f t="shared" si="44"/>
        <v>0</v>
      </c>
      <c r="AA98" s="104">
        <f t="shared" si="44"/>
        <v>0</v>
      </c>
      <c r="AB98" s="102">
        <f t="shared" si="44"/>
        <v>0</v>
      </c>
      <c r="AC98" s="102">
        <f t="shared" si="44"/>
        <v>0</v>
      </c>
      <c r="AD98" s="102">
        <f t="shared" si="44"/>
        <v>0</v>
      </c>
      <c r="AE98" s="102">
        <f t="shared" si="44"/>
        <v>0</v>
      </c>
      <c r="AF98" s="102">
        <f t="shared" si="44"/>
        <v>0</v>
      </c>
      <c r="AG98" s="102">
        <f t="shared" si="44"/>
        <v>0</v>
      </c>
      <c r="AH98" s="102">
        <f t="shared" si="44"/>
        <v>0</v>
      </c>
      <c r="AI98" s="102">
        <f t="shared" si="44"/>
        <v>0</v>
      </c>
      <c r="AJ98" s="102">
        <f t="shared" si="44"/>
        <v>0</v>
      </c>
      <c r="AK98" s="102">
        <f t="shared" si="44"/>
        <v>0</v>
      </c>
      <c r="AL98" s="105">
        <f t="shared" si="44"/>
        <v>0</v>
      </c>
    </row>
    <row r="99" spans="10:38" ht="17.25" thickBot="1">
      <c r="J99" s="169" t="s">
        <v>81</v>
      </c>
      <c r="K99" s="170"/>
      <c r="L99" s="171"/>
      <c r="M99" s="50">
        <f>SUM(M93:M98)</f>
        <v>0</v>
      </c>
      <c r="N99" s="48">
        <f aca="true" t="shared" si="45" ref="N99:AL99">SUM(N93:N98)</f>
        <v>0</v>
      </c>
      <c r="O99" s="50">
        <f t="shared" si="45"/>
        <v>0</v>
      </c>
      <c r="P99" s="47">
        <f t="shared" si="45"/>
        <v>0</v>
      </c>
      <c r="Q99" s="47">
        <f t="shared" si="45"/>
        <v>0</v>
      </c>
      <c r="R99" s="47">
        <f t="shared" si="45"/>
        <v>0</v>
      </c>
      <c r="S99" s="47">
        <f t="shared" si="45"/>
        <v>0</v>
      </c>
      <c r="T99" s="47">
        <f t="shared" si="45"/>
        <v>0</v>
      </c>
      <c r="U99" s="47">
        <f t="shared" si="45"/>
        <v>0</v>
      </c>
      <c r="V99" s="47">
        <f t="shared" si="45"/>
        <v>0</v>
      </c>
      <c r="W99" s="47">
        <f t="shared" si="45"/>
        <v>0</v>
      </c>
      <c r="X99" s="47">
        <f t="shared" si="45"/>
        <v>0</v>
      </c>
      <c r="Y99" s="47">
        <f t="shared" si="45"/>
        <v>0</v>
      </c>
      <c r="Z99" s="48">
        <f t="shared" si="45"/>
        <v>0</v>
      </c>
      <c r="AA99" s="50">
        <f t="shared" si="45"/>
        <v>0</v>
      </c>
      <c r="AB99" s="47">
        <f t="shared" si="45"/>
        <v>0</v>
      </c>
      <c r="AC99" s="47">
        <f t="shared" si="45"/>
        <v>0</v>
      </c>
      <c r="AD99" s="47">
        <f t="shared" si="45"/>
        <v>0</v>
      </c>
      <c r="AE99" s="47">
        <f t="shared" si="45"/>
        <v>0</v>
      </c>
      <c r="AF99" s="47">
        <f t="shared" si="45"/>
        <v>0</v>
      </c>
      <c r="AG99" s="47">
        <f t="shared" si="45"/>
        <v>0</v>
      </c>
      <c r="AH99" s="47">
        <f t="shared" si="45"/>
        <v>0</v>
      </c>
      <c r="AI99" s="47">
        <f t="shared" si="45"/>
        <v>0</v>
      </c>
      <c r="AJ99" s="47">
        <f t="shared" si="45"/>
        <v>0</v>
      </c>
      <c r="AK99" s="47">
        <f t="shared" si="45"/>
        <v>0</v>
      </c>
      <c r="AL99" s="48">
        <f t="shared" si="45"/>
        <v>0</v>
      </c>
    </row>
    <row r="100" spans="10:38" ht="16.5">
      <c r="J100" s="23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7:25" ht="16.5">
      <c r="Q101" s="3"/>
      <c r="R101" s="3"/>
      <c r="S101" s="3"/>
      <c r="T101" s="3"/>
      <c r="U101" s="3"/>
      <c r="V101" s="3"/>
      <c r="W101" s="3"/>
      <c r="X101" s="3"/>
      <c r="Y101" s="3"/>
    </row>
    <row r="102" spans="17:25" ht="16.5">
      <c r="Q102" s="3"/>
      <c r="R102" s="3"/>
      <c r="S102" s="3"/>
      <c r="T102" s="3"/>
      <c r="U102" s="3"/>
      <c r="V102" s="3"/>
      <c r="W102" s="3"/>
      <c r="X102" s="3"/>
      <c r="Y102" s="3"/>
    </row>
  </sheetData>
  <sheetProtection password="8019" sheet="1"/>
  <mergeCells count="233">
    <mergeCell ref="F6:H6"/>
    <mergeCell ref="F44:H45"/>
    <mergeCell ref="J69:L69"/>
    <mergeCell ref="J70:L70"/>
    <mergeCell ref="J71:L71"/>
    <mergeCell ref="J60:L60"/>
    <mergeCell ref="K11:K12"/>
    <mergeCell ref="L11:L12"/>
    <mergeCell ref="H20:H24"/>
    <mergeCell ref="I20:I24"/>
    <mergeCell ref="D32:E32"/>
    <mergeCell ref="B33:E33"/>
    <mergeCell ref="B45:D45"/>
    <mergeCell ref="B44:E44"/>
    <mergeCell ref="B46:E46"/>
    <mergeCell ref="J55:L55"/>
    <mergeCell ref="G38:G41"/>
    <mergeCell ref="H38:H41"/>
    <mergeCell ref="I38:I41"/>
    <mergeCell ref="J38:J41"/>
    <mergeCell ref="R2:S2"/>
    <mergeCell ref="B3:E3"/>
    <mergeCell ref="B4:E5"/>
    <mergeCell ref="G4:G5"/>
    <mergeCell ref="H4:H5"/>
    <mergeCell ref="C30:D30"/>
    <mergeCell ref="B29:B30"/>
    <mergeCell ref="C29:D29"/>
    <mergeCell ref="M4:N4"/>
    <mergeCell ref="O4:Z4"/>
    <mergeCell ref="AA4:AL4"/>
    <mergeCell ref="B6:B8"/>
    <mergeCell ref="I6:L6"/>
    <mergeCell ref="M6:N6"/>
    <mergeCell ref="O6:Z6"/>
    <mergeCell ref="AA6:AL6"/>
    <mergeCell ref="F4:F5"/>
    <mergeCell ref="C6:D6"/>
    <mergeCell ref="C7:E7"/>
    <mergeCell ref="C8:E8"/>
    <mergeCell ref="B9:E9"/>
    <mergeCell ref="B10:E10"/>
    <mergeCell ref="I4:L4"/>
    <mergeCell ref="B11:B16"/>
    <mergeCell ref="C11:C12"/>
    <mergeCell ref="F11:F12"/>
    <mergeCell ref="G11:G12"/>
    <mergeCell ref="H11:H12"/>
    <mergeCell ref="I11:I12"/>
    <mergeCell ref="J11:J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C13:C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C15:C16"/>
    <mergeCell ref="F15:F16"/>
    <mergeCell ref="G15:G16"/>
    <mergeCell ref="H15:H16"/>
    <mergeCell ref="I15:I16"/>
    <mergeCell ref="J15:J16"/>
    <mergeCell ref="K15:K16"/>
    <mergeCell ref="L15:L16"/>
    <mergeCell ref="Y15:Y16"/>
    <mergeCell ref="Z15:Z16"/>
    <mergeCell ref="M15:M16"/>
    <mergeCell ref="N15:N16"/>
    <mergeCell ref="O15:O16"/>
    <mergeCell ref="P15:P16"/>
    <mergeCell ref="Q15:Q16"/>
    <mergeCell ref="R15:R16"/>
    <mergeCell ref="AH15:AH16"/>
    <mergeCell ref="AI15:AI16"/>
    <mergeCell ref="AJ15:AJ16"/>
    <mergeCell ref="AK15:AK16"/>
    <mergeCell ref="AL15:AL16"/>
    <mergeCell ref="S15:S16"/>
    <mergeCell ref="T15:T16"/>
    <mergeCell ref="U15:U16"/>
    <mergeCell ref="AF15:AF16"/>
    <mergeCell ref="AG15:AG16"/>
    <mergeCell ref="B17:E17"/>
    <mergeCell ref="AB15:AB16"/>
    <mergeCell ref="AC15:AC16"/>
    <mergeCell ref="AD15:AD16"/>
    <mergeCell ref="AE15:AE16"/>
    <mergeCell ref="B18:E18"/>
    <mergeCell ref="AA15:AA16"/>
    <mergeCell ref="V15:V16"/>
    <mergeCell ref="W15:W16"/>
    <mergeCell ref="X15:X16"/>
    <mergeCell ref="B19:B28"/>
    <mergeCell ref="C19:E19"/>
    <mergeCell ref="C20:E20"/>
    <mergeCell ref="F20:F24"/>
    <mergeCell ref="G20:G24"/>
    <mergeCell ref="D25:E25"/>
    <mergeCell ref="F25:F28"/>
    <mergeCell ref="G25:G28"/>
    <mergeCell ref="J20:J24"/>
    <mergeCell ref="K20:K24"/>
    <mergeCell ref="L20:L24"/>
    <mergeCell ref="C21:C28"/>
    <mergeCell ref="D21:E21"/>
    <mergeCell ref="D22:E22"/>
    <mergeCell ref="D23:E23"/>
    <mergeCell ref="D24:E24"/>
    <mergeCell ref="H25:H28"/>
    <mergeCell ref="I25:I28"/>
    <mergeCell ref="J25:J28"/>
    <mergeCell ref="K25:K28"/>
    <mergeCell ref="L25:L28"/>
    <mergeCell ref="D26:E26"/>
    <mergeCell ref="D27:E27"/>
    <mergeCell ref="D28:E28"/>
    <mergeCell ref="F29:F30"/>
    <mergeCell ref="G29:G30"/>
    <mergeCell ref="H29:H30"/>
    <mergeCell ref="I29:I30"/>
    <mergeCell ref="J29:J30"/>
    <mergeCell ref="K29:K30"/>
    <mergeCell ref="L29:L30"/>
    <mergeCell ref="B31:C32"/>
    <mergeCell ref="D31:E31"/>
    <mergeCell ref="F31:F32"/>
    <mergeCell ref="G31:G32"/>
    <mergeCell ref="H31:H32"/>
    <mergeCell ref="I31:I32"/>
    <mergeCell ref="J31:J32"/>
    <mergeCell ref="K31:K32"/>
    <mergeCell ref="L31:L32"/>
    <mergeCell ref="B34:E34"/>
    <mergeCell ref="B35:E35"/>
    <mergeCell ref="B36:E36"/>
    <mergeCell ref="B37:E37"/>
    <mergeCell ref="B38:B41"/>
    <mergeCell ref="C39:E39"/>
    <mergeCell ref="C40:E40"/>
    <mergeCell ref="C41:D41"/>
    <mergeCell ref="B42:E42"/>
    <mergeCell ref="B43:E43"/>
    <mergeCell ref="F38:F41"/>
    <mergeCell ref="C38:E38"/>
    <mergeCell ref="O48:P48"/>
    <mergeCell ref="J49:L50"/>
    <mergeCell ref="M49:N49"/>
    <mergeCell ref="O49:Z49"/>
    <mergeCell ref="K38:K41"/>
    <mergeCell ref="AA49:AL49"/>
    <mergeCell ref="L38:L41"/>
    <mergeCell ref="J77:L77"/>
    <mergeCell ref="J51:L51"/>
    <mergeCell ref="J52:L52"/>
    <mergeCell ref="J53:L53"/>
    <mergeCell ref="K54:L54"/>
    <mergeCell ref="J48:L48"/>
    <mergeCell ref="J56:L56"/>
    <mergeCell ref="J57:J59"/>
    <mergeCell ref="J61:J67"/>
    <mergeCell ref="J68:L68"/>
    <mergeCell ref="O81:P81"/>
    <mergeCell ref="J82:L83"/>
    <mergeCell ref="M82:N82"/>
    <mergeCell ref="O82:Z82"/>
    <mergeCell ref="AA82:AL82"/>
    <mergeCell ref="J72:L72"/>
    <mergeCell ref="J73:L73"/>
    <mergeCell ref="J74:L74"/>
    <mergeCell ref="J75:L75"/>
    <mergeCell ref="J76:L76"/>
    <mergeCell ref="J84:L84"/>
    <mergeCell ref="J91:L91"/>
    <mergeCell ref="J92:L92"/>
    <mergeCell ref="J93:K98"/>
    <mergeCell ref="J99:L99"/>
    <mergeCell ref="J78:L78"/>
    <mergeCell ref="J79:L79"/>
    <mergeCell ref="J85:J90"/>
  </mergeCells>
  <dataValidations count="8">
    <dataValidation type="whole" allowBlank="1" showInputMessage="1" showErrorMessage="1" sqref="L62:L67">
      <formula1>2</formula1>
      <formula2>15</formula2>
    </dataValidation>
    <dataValidation type="whole" operator="greaterThanOrEqual" allowBlank="1" showInputMessage="1" showErrorMessage="1" sqref="M62:AL67 M71:AL74 M7:AL8 M44:AL44 M38:AL40 M31:AL36 M19:AL28 M52">
      <formula1>0</formula1>
    </dataValidation>
    <dataValidation type="decimal" allowBlank="1" showInputMessage="1" showErrorMessage="1" sqref="E45">
      <formula1>0</formula1>
      <formula2>0.1</formula2>
    </dataValidation>
    <dataValidation type="decimal" allowBlank="1" showInputMessage="1" showErrorMessage="1" sqref="G19:H28 G7:H8 G38:H41 G31:H36">
      <formula1>-1</formula1>
      <formula2>1</formula2>
    </dataValidation>
    <dataValidation type="decimal" allowBlank="1" showInputMessage="1" showErrorMessage="1" sqref="E15 E41 E13 E11">
      <formula1>0</formula1>
      <formula2>1</formula2>
    </dataValidation>
    <dataValidation type="list" allowBlank="1" showInputMessage="1" showErrorMessage="1" sqref="E16 E14 E12 E6">
      <formula1>$AN$5:$AN$8</formula1>
    </dataValidation>
    <dataValidation type="whole" allowBlank="1" showInputMessage="1" showErrorMessage="1" sqref="N2">
      <formula1>1</formula1>
      <formula2>12</formula2>
    </dataValidation>
    <dataValidation type="whole" allowBlank="1" showInputMessage="1" showErrorMessage="1" sqref="L2">
      <formula1>2020</formula1>
      <formula2>2030</formula2>
    </dataValidation>
  </dataValidation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1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8.25390625" style="1" customWidth="1"/>
    <col min="3" max="4" width="10.375" style="1" customWidth="1"/>
    <col min="5" max="5" width="9.625" style="1" customWidth="1"/>
    <col min="6" max="8" width="6.625" style="1" customWidth="1"/>
    <col min="9" max="38" width="10.625" style="1" customWidth="1"/>
    <col min="39" max="16384" width="9.00390625" style="1" customWidth="1"/>
  </cols>
  <sheetData>
    <row r="1" spans="2:19" ht="16.5">
      <c r="B1" s="18" t="s">
        <v>0</v>
      </c>
      <c r="E1" s="18"/>
      <c r="F1" s="18"/>
      <c r="G1" s="18"/>
      <c r="H1" s="18"/>
      <c r="I1" s="18"/>
      <c r="J1" s="18"/>
      <c r="K1" s="18"/>
      <c r="L1" s="18"/>
      <c r="M1" s="2"/>
      <c r="N1" s="2"/>
      <c r="O1" s="2"/>
      <c r="P1" s="2"/>
      <c r="Q1" s="2"/>
      <c r="R1" s="2"/>
      <c r="S1" s="2"/>
    </row>
    <row r="2" spans="5:19" ht="17.25" thickBot="1">
      <c r="E2" s="3"/>
      <c r="F2" s="3"/>
      <c r="G2" s="3"/>
      <c r="H2" s="3"/>
      <c r="I2" s="3"/>
      <c r="J2" s="3"/>
      <c r="K2" s="28" t="s">
        <v>100</v>
      </c>
      <c r="L2" s="53">
        <v>2021</v>
      </c>
      <c r="M2" s="28" t="s">
        <v>101</v>
      </c>
      <c r="N2" s="54">
        <v>4</v>
      </c>
      <c r="O2" s="28" t="s">
        <v>1</v>
      </c>
      <c r="R2" s="182" t="s">
        <v>2</v>
      </c>
      <c r="S2" s="182"/>
    </row>
    <row r="3" spans="2:12" ht="18" thickBot="1" thickTop="1">
      <c r="B3" s="194" t="s">
        <v>3</v>
      </c>
      <c r="C3" s="194"/>
      <c r="D3" s="194"/>
      <c r="E3" s="194"/>
      <c r="F3" s="19"/>
      <c r="G3" s="19"/>
      <c r="H3" s="19"/>
      <c r="I3" s="19"/>
      <c r="J3" s="19"/>
      <c r="K3" s="19"/>
      <c r="L3" s="19"/>
    </row>
    <row r="4" spans="2:38" ht="19.5" customHeight="1">
      <c r="B4" s="300"/>
      <c r="C4" s="301"/>
      <c r="D4" s="301"/>
      <c r="E4" s="301"/>
      <c r="F4" s="233" t="s">
        <v>4</v>
      </c>
      <c r="G4" s="214" t="s">
        <v>5</v>
      </c>
      <c r="H4" s="216" t="s">
        <v>6</v>
      </c>
      <c r="I4" s="183" t="s">
        <v>7</v>
      </c>
      <c r="J4" s="184"/>
      <c r="K4" s="184"/>
      <c r="L4" s="185"/>
      <c r="M4" s="246" t="s">
        <v>8</v>
      </c>
      <c r="N4" s="247"/>
      <c r="O4" s="183" t="s">
        <v>9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5"/>
      <c r="AA4" s="183" t="s">
        <v>10</v>
      </c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5"/>
    </row>
    <row r="5" spans="2:40" ht="17.25" thickBot="1">
      <c r="B5" s="63"/>
      <c r="C5" s="165" t="s">
        <v>11</v>
      </c>
      <c r="D5" s="165"/>
      <c r="E5" s="91" t="s">
        <v>12</v>
      </c>
      <c r="F5" s="234"/>
      <c r="G5" s="215"/>
      <c r="H5" s="217"/>
      <c r="I5" s="5" t="s">
        <v>9</v>
      </c>
      <c r="J5" s="22" t="s">
        <v>10</v>
      </c>
      <c r="K5" s="22" t="s">
        <v>13</v>
      </c>
      <c r="L5" s="67" t="s">
        <v>14</v>
      </c>
      <c r="M5" s="14">
        <f>DATE(YEAR(N5),MONTH(N5)-1,1)</f>
        <v>44228</v>
      </c>
      <c r="N5" s="7">
        <f>DATE(YEAR(O5),MONTH(O5)-1,1)</f>
        <v>44256</v>
      </c>
      <c r="O5" s="14">
        <f>DATE($L$2,$N$2,1)</f>
        <v>44287</v>
      </c>
      <c r="P5" s="6">
        <f aca="true" t="shared" si="0" ref="P5:AJ5">DATE(YEAR(O5),MONTH(O5)+1,1)</f>
        <v>44317</v>
      </c>
      <c r="Q5" s="6">
        <f t="shared" si="0"/>
        <v>44348</v>
      </c>
      <c r="R5" s="6">
        <f t="shared" si="0"/>
        <v>44378</v>
      </c>
      <c r="S5" s="6">
        <f t="shared" si="0"/>
        <v>44409</v>
      </c>
      <c r="T5" s="6">
        <f t="shared" si="0"/>
        <v>44440</v>
      </c>
      <c r="U5" s="6">
        <f t="shared" si="0"/>
        <v>44470</v>
      </c>
      <c r="V5" s="6">
        <f t="shared" si="0"/>
        <v>44501</v>
      </c>
      <c r="W5" s="6">
        <f t="shared" si="0"/>
        <v>44531</v>
      </c>
      <c r="X5" s="6">
        <f t="shared" si="0"/>
        <v>44562</v>
      </c>
      <c r="Y5" s="6">
        <f t="shared" si="0"/>
        <v>44593</v>
      </c>
      <c r="Z5" s="7">
        <f t="shared" si="0"/>
        <v>44621</v>
      </c>
      <c r="AA5" s="14">
        <f t="shared" si="0"/>
        <v>44652</v>
      </c>
      <c r="AB5" s="6">
        <f t="shared" si="0"/>
        <v>44682</v>
      </c>
      <c r="AC5" s="6">
        <f t="shared" si="0"/>
        <v>44713</v>
      </c>
      <c r="AD5" s="6">
        <f t="shared" si="0"/>
        <v>44743</v>
      </c>
      <c r="AE5" s="6">
        <f t="shared" si="0"/>
        <v>44774</v>
      </c>
      <c r="AF5" s="6">
        <f t="shared" si="0"/>
        <v>44805</v>
      </c>
      <c r="AG5" s="6">
        <f t="shared" si="0"/>
        <v>44835</v>
      </c>
      <c r="AH5" s="6">
        <f t="shared" si="0"/>
        <v>44866</v>
      </c>
      <c r="AI5" s="6">
        <f t="shared" si="0"/>
        <v>44896</v>
      </c>
      <c r="AJ5" s="6">
        <f t="shared" si="0"/>
        <v>44927</v>
      </c>
      <c r="AK5" s="6">
        <f>DATE(YEAR(AJ5),MONTH(AJ5)+1,1)</f>
        <v>44958</v>
      </c>
      <c r="AL5" s="7">
        <f>DATE(YEAR(AK5),MONTH(AK5)+1,1)</f>
        <v>44986</v>
      </c>
      <c r="AN5" s="1" t="s">
        <v>15</v>
      </c>
    </row>
    <row r="6" spans="2:40" ht="16.5" customHeight="1">
      <c r="B6" s="189" t="s">
        <v>16</v>
      </c>
      <c r="C6" s="302"/>
      <c r="D6" s="302"/>
      <c r="E6" s="69"/>
      <c r="F6" s="83">
        <f aca="true" t="shared" si="1" ref="F6:F11">IF(I6=0,0,(J6-I6)/I6)</f>
        <v>0</v>
      </c>
      <c r="G6" s="86">
        <v>0.1</v>
      </c>
      <c r="H6" s="88">
        <v>0.2</v>
      </c>
      <c r="I6" s="40">
        <f aca="true" t="shared" si="2" ref="I6:I11">SUM(O6:Z6)</f>
        <v>6000</v>
      </c>
      <c r="J6" s="41">
        <f aca="true" t="shared" si="3" ref="J6:J11">SUM(AA6:AL6)</f>
        <v>6000</v>
      </c>
      <c r="K6" s="41">
        <f aca="true" t="shared" si="4" ref="K6:L11">J6*(1+G6)</f>
        <v>6600.000000000001</v>
      </c>
      <c r="L6" s="73">
        <f t="shared" si="4"/>
        <v>7920.000000000001</v>
      </c>
      <c r="M6" s="99">
        <v>500</v>
      </c>
      <c r="N6" s="100">
        <v>500</v>
      </c>
      <c r="O6" s="99">
        <v>500</v>
      </c>
      <c r="P6" s="101">
        <v>500</v>
      </c>
      <c r="Q6" s="101">
        <v>500</v>
      </c>
      <c r="R6" s="101">
        <v>500</v>
      </c>
      <c r="S6" s="101">
        <v>500</v>
      </c>
      <c r="T6" s="101">
        <v>500</v>
      </c>
      <c r="U6" s="101">
        <v>500</v>
      </c>
      <c r="V6" s="101">
        <v>500</v>
      </c>
      <c r="W6" s="101">
        <v>500</v>
      </c>
      <c r="X6" s="101">
        <v>500</v>
      </c>
      <c r="Y6" s="101">
        <v>500</v>
      </c>
      <c r="Z6" s="100">
        <v>500</v>
      </c>
      <c r="AA6" s="99">
        <v>500</v>
      </c>
      <c r="AB6" s="101">
        <v>500</v>
      </c>
      <c r="AC6" s="101">
        <v>500</v>
      </c>
      <c r="AD6" s="101">
        <v>500</v>
      </c>
      <c r="AE6" s="101">
        <v>500</v>
      </c>
      <c r="AF6" s="101">
        <v>500</v>
      </c>
      <c r="AG6" s="101">
        <v>500</v>
      </c>
      <c r="AH6" s="101">
        <v>500</v>
      </c>
      <c r="AI6" s="101">
        <v>500</v>
      </c>
      <c r="AJ6" s="101">
        <v>500</v>
      </c>
      <c r="AK6" s="101">
        <v>500</v>
      </c>
      <c r="AL6" s="100">
        <v>500</v>
      </c>
      <c r="AN6" s="1" t="s">
        <v>17</v>
      </c>
    </row>
    <row r="7" spans="2:40" ht="16.5" customHeight="1">
      <c r="B7" s="189"/>
      <c r="C7" s="302"/>
      <c r="D7" s="302"/>
      <c r="E7" s="69"/>
      <c r="F7" s="83">
        <f t="shared" si="1"/>
        <v>0</v>
      </c>
      <c r="G7" s="86">
        <v>0.2</v>
      </c>
      <c r="H7" s="88">
        <v>0.2</v>
      </c>
      <c r="I7" s="40">
        <f t="shared" si="2"/>
        <v>60</v>
      </c>
      <c r="J7" s="41">
        <f t="shared" si="3"/>
        <v>60</v>
      </c>
      <c r="K7" s="41">
        <f t="shared" si="4"/>
        <v>72</v>
      </c>
      <c r="L7" s="73">
        <f t="shared" si="4"/>
        <v>86.39999999999999</v>
      </c>
      <c r="M7" s="99">
        <v>5</v>
      </c>
      <c r="N7" s="100">
        <v>5</v>
      </c>
      <c r="O7" s="99">
        <v>5</v>
      </c>
      <c r="P7" s="101">
        <v>5</v>
      </c>
      <c r="Q7" s="101">
        <v>5</v>
      </c>
      <c r="R7" s="101">
        <v>5</v>
      </c>
      <c r="S7" s="101">
        <v>5</v>
      </c>
      <c r="T7" s="101">
        <v>5</v>
      </c>
      <c r="U7" s="101">
        <v>5</v>
      </c>
      <c r="V7" s="101">
        <v>5</v>
      </c>
      <c r="W7" s="101">
        <v>5</v>
      </c>
      <c r="X7" s="101">
        <v>5</v>
      </c>
      <c r="Y7" s="101">
        <v>5</v>
      </c>
      <c r="Z7" s="100">
        <v>5</v>
      </c>
      <c r="AA7" s="99">
        <v>5</v>
      </c>
      <c r="AB7" s="101">
        <v>5</v>
      </c>
      <c r="AC7" s="101">
        <v>5</v>
      </c>
      <c r="AD7" s="101">
        <v>5</v>
      </c>
      <c r="AE7" s="101">
        <v>5</v>
      </c>
      <c r="AF7" s="101">
        <v>5</v>
      </c>
      <c r="AG7" s="101">
        <v>5</v>
      </c>
      <c r="AH7" s="101">
        <v>5</v>
      </c>
      <c r="AI7" s="101">
        <v>5</v>
      </c>
      <c r="AJ7" s="101">
        <v>5</v>
      </c>
      <c r="AK7" s="101">
        <v>5</v>
      </c>
      <c r="AL7" s="100">
        <v>5</v>
      </c>
      <c r="AN7" s="1" t="s">
        <v>18</v>
      </c>
    </row>
    <row r="8" spans="2:38" ht="16.5">
      <c r="B8" s="189"/>
      <c r="C8" s="302"/>
      <c r="D8" s="302"/>
      <c r="E8" s="69"/>
      <c r="F8" s="83">
        <f t="shared" si="1"/>
        <v>0</v>
      </c>
      <c r="G8" s="86"/>
      <c r="H8" s="88"/>
      <c r="I8" s="40">
        <f t="shared" si="2"/>
        <v>0</v>
      </c>
      <c r="J8" s="41">
        <f t="shared" si="3"/>
        <v>0</v>
      </c>
      <c r="K8" s="41">
        <f t="shared" si="4"/>
        <v>0</v>
      </c>
      <c r="L8" s="73">
        <f t="shared" si="4"/>
        <v>0</v>
      </c>
      <c r="M8" s="99"/>
      <c r="N8" s="100"/>
      <c r="O8" s="99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0"/>
      <c r="AA8" s="9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0"/>
    </row>
    <row r="9" spans="2:38" ht="16.5">
      <c r="B9" s="189"/>
      <c r="C9" s="302"/>
      <c r="D9" s="302"/>
      <c r="E9" s="69"/>
      <c r="F9" s="83">
        <f t="shared" si="1"/>
        <v>0</v>
      </c>
      <c r="G9" s="86"/>
      <c r="H9" s="88"/>
      <c r="I9" s="40">
        <f t="shared" si="2"/>
        <v>0</v>
      </c>
      <c r="J9" s="41">
        <f t="shared" si="3"/>
        <v>0</v>
      </c>
      <c r="K9" s="41">
        <f t="shared" si="4"/>
        <v>0</v>
      </c>
      <c r="L9" s="73">
        <f t="shared" si="4"/>
        <v>0</v>
      </c>
      <c r="M9" s="99"/>
      <c r="N9" s="100"/>
      <c r="O9" s="99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0"/>
      <c r="AA9" s="99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0"/>
    </row>
    <row r="10" spans="2:38" ht="16.5">
      <c r="B10" s="189"/>
      <c r="C10" s="302"/>
      <c r="D10" s="302"/>
      <c r="E10" s="69"/>
      <c r="F10" s="83">
        <f t="shared" si="1"/>
        <v>0</v>
      </c>
      <c r="G10" s="86"/>
      <c r="H10" s="88"/>
      <c r="I10" s="97">
        <f t="shared" si="2"/>
        <v>0</v>
      </c>
      <c r="J10" s="96">
        <f t="shared" si="3"/>
        <v>0</v>
      </c>
      <c r="K10" s="96">
        <f t="shared" si="4"/>
        <v>0</v>
      </c>
      <c r="L10" s="98">
        <f t="shared" si="4"/>
        <v>0</v>
      </c>
      <c r="M10" s="99"/>
      <c r="N10" s="100"/>
      <c r="O10" s="99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0"/>
      <c r="AA10" s="99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0"/>
    </row>
    <row r="11" spans="2:38" ht="16.5">
      <c r="B11" s="189"/>
      <c r="C11" s="302"/>
      <c r="D11" s="302"/>
      <c r="E11" s="69"/>
      <c r="F11" s="83">
        <f t="shared" si="1"/>
        <v>0</v>
      </c>
      <c r="G11" s="86"/>
      <c r="H11" s="88"/>
      <c r="I11" s="97">
        <f t="shared" si="2"/>
        <v>0</v>
      </c>
      <c r="J11" s="96">
        <f t="shared" si="3"/>
        <v>0</v>
      </c>
      <c r="K11" s="96">
        <f t="shared" si="4"/>
        <v>0</v>
      </c>
      <c r="L11" s="98">
        <f t="shared" si="4"/>
        <v>0</v>
      </c>
      <c r="M11" s="99"/>
      <c r="N11" s="100"/>
      <c r="O11" s="99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0"/>
      <c r="AA11" s="99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0"/>
    </row>
    <row r="12" spans="2:38" ht="17.25" thickBot="1">
      <c r="B12" s="195" t="s">
        <v>19</v>
      </c>
      <c r="C12" s="196"/>
      <c r="D12" s="196"/>
      <c r="E12" s="254"/>
      <c r="F12" s="36">
        <f>IF(I12=0,0,(J12-I12)/I12)</f>
        <v>0</v>
      </c>
      <c r="G12" s="37">
        <f>IF(J12=0,0,(K12-J12)/J12)</f>
        <v>0.10099009900990114</v>
      </c>
      <c r="H12" s="38">
        <f>IF(K12=0,0,(L12-K12)/K12)</f>
        <v>0.19999999999999993</v>
      </c>
      <c r="I12" s="106">
        <f aca="true" t="shared" si="5" ref="I12:AL12">SUM(I6:I11)</f>
        <v>6060</v>
      </c>
      <c r="J12" s="107">
        <f t="shared" si="5"/>
        <v>6060</v>
      </c>
      <c r="K12" s="107">
        <f t="shared" si="5"/>
        <v>6672.000000000001</v>
      </c>
      <c r="L12" s="109">
        <f t="shared" si="5"/>
        <v>8006.400000000001</v>
      </c>
      <c r="M12" s="106">
        <f t="shared" si="5"/>
        <v>505</v>
      </c>
      <c r="N12" s="109">
        <f t="shared" si="5"/>
        <v>505</v>
      </c>
      <c r="O12" s="106">
        <f t="shared" si="5"/>
        <v>505</v>
      </c>
      <c r="P12" s="107">
        <f t="shared" si="5"/>
        <v>505</v>
      </c>
      <c r="Q12" s="107">
        <f t="shared" si="5"/>
        <v>505</v>
      </c>
      <c r="R12" s="107">
        <f t="shared" si="5"/>
        <v>505</v>
      </c>
      <c r="S12" s="107">
        <f t="shared" si="5"/>
        <v>505</v>
      </c>
      <c r="T12" s="107">
        <f t="shared" si="5"/>
        <v>505</v>
      </c>
      <c r="U12" s="107">
        <f t="shared" si="5"/>
        <v>505</v>
      </c>
      <c r="V12" s="107">
        <f t="shared" si="5"/>
        <v>505</v>
      </c>
      <c r="W12" s="107">
        <f t="shared" si="5"/>
        <v>505</v>
      </c>
      <c r="X12" s="107">
        <f t="shared" si="5"/>
        <v>505</v>
      </c>
      <c r="Y12" s="107">
        <f t="shared" si="5"/>
        <v>505</v>
      </c>
      <c r="Z12" s="109">
        <f t="shared" si="5"/>
        <v>505</v>
      </c>
      <c r="AA12" s="106">
        <f t="shared" si="5"/>
        <v>505</v>
      </c>
      <c r="AB12" s="107">
        <f t="shared" si="5"/>
        <v>505</v>
      </c>
      <c r="AC12" s="107">
        <f t="shared" si="5"/>
        <v>505</v>
      </c>
      <c r="AD12" s="107">
        <f t="shared" si="5"/>
        <v>505</v>
      </c>
      <c r="AE12" s="107">
        <f t="shared" si="5"/>
        <v>505</v>
      </c>
      <c r="AF12" s="107">
        <f t="shared" si="5"/>
        <v>505</v>
      </c>
      <c r="AG12" s="107">
        <f t="shared" si="5"/>
        <v>505</v>
      </c>
      <c r="AH12" s="107">
        <f t="shared" si="5"/>
        <v>505</v>
      </c>
      <c r="AI12" s="107">
        <f t="shared" si="5"/>
        <v>505</v>
      </c>
      <c r="AJ12" s="107">
        <f t="shared" si="5"/>
        <v>505</v>
      </c>
      <c r="AK12" s="107">
        <f t="shared" si="5"/>
        <v>505</v>
      </c>
      <c r="AL12" s="109">
        <f t="shared" si="5"/>
        <v>505</v>
      </c>
    </row>
    <row r="13" spans="2:38" ht="17.25" thickTop="1">
      <c r="B13" s="192" t="s">
        <v>20</v>
      </c>
      <c r="C13" s="310" t="s">
        <v>21</v>
      </c>
      <c r="D13" s="74"/>
      <c r="E13" s="75"/>
      <c r="F13" s="82"/>
      <c r="G13" s="76"/>
      <c r="H13" s="77"/>
      <c r="I13" s="40"/>
      <c r="J13" s="41"/>
      <c r="K13" s="41"/>
      <c r="L13" s="73"/>
      <c r="M13" s="158"/>
      <c r="N13" s="159"/>
      <c r="O13" s="158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59"/>
      <c r="AA13" s="158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59"/>
    </row>
    <row r="14" spans="2:38" ht="16.5">
      <c r="B14" s="164"/>
      <c r="C14" s="310"/>
      <c r="D14" s="87"/>
      <c r="E14" s="70"/>
      <c r="F14" s="81"/>
      <c r="G14" s="64"/>
      <c r="H14" s="65"/>
      <c r="I14" s="97"/>
      <c r="J14" s="96"/>
      <c r="K14" s="96"/>
      <c r="L14" s="98"/>
      <c r="M14" s="161"/>
      <c r="N14" s="162"/>
      <c r="O14" s="161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2"/>
      <c r="AA14" s="161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2"/>
    </row>
    <row r="15" spans="2:38" ht="16.5">
      <c r="B15" s="164"/>
      <c r="C15" s="212"/>
      <c r="D15" s="87"/>
      <c r="E15" s="70"/>
      <c r="F15" s="81"/>
      <c r="G15" s="64"/>
      <c r="H15" s="65"/>
      <c r="I15" s="97"/>
      <c r="J15" s="96"/>
      <c r="K15" s="96"/>
      <c r="L15" s="98"/>
      <c r="M15" s="161"/>
      <c r="N15" s="162"/>
      <c r="O15" s="161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2"/>
      <c r="AA15" s="161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2"/>
    </row>
    <row r="16" spans="2:38" ht="16.5">
      <c r="B16" s="164"/>
      <c r="C16" s="311" t="s">
        <v>22</v>
      </c>
      <c r="D16" s="87"/>
      <c r="E16" s="70"/>
      <c r="F16" s="81"/>
      <c r="G16" s="64"/>
      <c r="H16" s="65"/>
      <c r="I16" s="97"/>
      <c r="J16" s="96"/>
      <c r="K16" s="96"/>
      <c r="L16" s="98"/>
      <c r="M16" s="161"/>
      <c r="N16" s="162"/>
      <c r="O16" s="161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2"/>
      <c r="AA16" s="161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2"/>
    </row>
    <row r="17" spans="2:38" ht="16.5">
      <c r="B17" s="164"/>
      <c r="C17" s="310"/>
      <c r="D17" s="87"/>
      <c r="E17" s="70"/>
      <c r="F17" s="81"/>
      <c r="G17" s="64"/>
      <c r="H17" s="65"/>
      <c r="I17" s="97"/>
      <c r="J17" s="96"/>
      <c r="K17" s="96"/>
      <c r="L17" s="98"/>
      <c r="M17" s="161"/>
      <c r="N17" s="162"/>
      <c r="O17" s="161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2"/>
      <c r="AA17" s="161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2"/>
    </row>
    <row r="18" spans="2:38" ht="16.5">
      <c r="B18" s="164"/>
      <c r="C18" s="212"/>
      <c r="D18" s="87"/>
      <c r="E18" s="70"/>
      <c r="F18" s="81"/>
      <c r="G18" s="64"/>
      <c r="H18" s="65"/>
      <c r="I18" s="97"/>
      <c r="J18" s="96"/>
      <c r="K18" s="96"/>
      <c r="L18" s="98"/>
      <c r="M18" s="161"/>
      <c r="N18" s="162"/>
      <c r="O18" s="161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2"/>
      <c r="AA18" s="161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2"/>
    </row>
    <row r="19" spans="2:38" ht="16.5">
      <c r="B19" s="164"/>
      <c r="C19" s="311" t="s">
        <v>23</v>
      </c>
      <c r="D19" s="87"/>
      <c r="E19" s="70"/>
      <c r="F19" s="81"/>
      <c r="G19" s="64"/>
      <c r="H19" s="65"/>
      <c r="I19" s="97"/>
      <c r="J19" s="96"/>
      <c r="K19" s="96"/>
      <c r="L19" s="98"/>
      <c r="M19" s="161"/>
      <c r="N19" s="162"/>
      <c r="O19" s="161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2"/>
      <c r="AA19" s="161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2"/>
    </row>
    <row r="20" spans="2:38" ht="16.5">
      <c r="B20" s="164"/>
      <c r="C20" s="310"/>
      <c r="D20" s="87"/>
      <c r="E20" s="70"/>
      <c r="F20" s="81"/>
      <c r="G20" s="64"/>
      <c r="H20" s="65"/>
      <c r="I20" s="97"/>
      <c r="J20" s="96"/>
      <c r="K20" s="96"/>
      <c r="L20" s="98"/>
      <c r="M20" s="161"/>
      <c r="N20" s="162"/>
      <c r="O20" s="161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2"/>
      <c r="AA20" s="161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2"/>
    </row>
    <row r="21" spans="2:38" ht="16.5">
      <c r="B21" s="164"/>
      <c r="C21" s="310"/>
      <c r="D21" s="87"/>
      <c r="E21" s="70"/>
      <c r="F21" s="81"/>
      <c r="G21" s="64"/>
      <c r="H21" s="65"/>
      <c r="I21" s="97"/>
      <c r="J21" s="96"/>
      <c r="K21" s="96"/>
      <c r="L21" s="98"/>
      <c r="M21" s="161"/>
      <c r="N21" s="162"/>
      <c r="O21" s="161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2"/>
      <c r="AA21" s="161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2"/>
    </row>
    <row r="22" spans="2:38" ht="16.5">
      <c r="B22" s="172" t="s">
        <v>24</v>
      </c>
      <c r="C22" s="173"/>
      <c r="D22" s="173"/>
      <c r="E22" s="267"/>
      <c r="F22" s="30">
        <f aca="true" t="shared" si="6" ref="F22:H23">IF(I22=0,0,(J22-I22)/I22)</f>
        <v>0</v>
      </c>
      <c r="G22" s="31">
        <f t="shared" si="6"/>
        <v>0</v>
      </c>
      <c r="H22" s="32">
        <f t="shared" si="6"/>
        <v>0</v>
      </c>
      <c r="I22" s="110">
        <f aca="true" t="shared" si="7" ref="I22:AL22">SUM(I13:I21)</f>
        <v>0</v>
      </c>
      <c r="J22" s="111">
        <f t="shared" si="7"/>
        <v>0</v>
      </c>
      <c r="K22" s="111">
        <f t="shared" si="7"/>
        <v>0</v>
      </c>
      <c r="L22" s="113">
        <f t="shared" si="7"/>
        <v>0</v>
      </c>
      <c r="M22" s="110">
        <f t="shared" si="7"/>
        <v>0</v>
      </c>
      <c r="N22" s="113">
        <f t="shared" si="7"/>
        <v>0</v>
      </c>
      <c r="O22" s="110">
        <f t="shared" si="7"/>
        <v>0</v>
      </c>
      <c r="P22" s="111">
        <f t="shared" si="7"/>
        <v>0</v>
      </c>
      <c r="Q22" s="111">
        <f t="shared" si="7"/>
        <v>0</v>
      </c>
      <c r="R22" s="111">
        <f t="shared" si="7"/>
        <v>0</v>
      </c>
      <c r="S22" s="111">
        <f t="shared" si="7"/>
        <v>0</v>
      </c>
      <c r="T22" s="111">
        <f t="shared" si="7"/>
        <v>0</v>
      </c>
      <c r="U22" s="111">
        <f t="shared" si="7"/>
        <v>0</v>
      </c>
      <c r="V22" s="111">
        <f t="shared" si="7"/>
        <v>0</v>
      </c>
      <c r="W22" s="111">
        <f t="shared" si="7"/>
        <v>0</v>
      </c>
      <c r="X22" s="111">
        <f t="shared" si="7"/>
        <v>0</v>
      </c>
      <c r="Y22" s="111">
        <f t="shared" si="7"/>
        <v>0</v>
      </c>
      <c r="Z22" s="113">
        <f t="shared" si="7"/>
        <v>0</v>
      </c>
      <c r="AA22" s="110">
        <f t="shared" si="7"/>
        <v>0</v>
      </c>
      <c r="AB22" s="111">
        <f t="shared" si="7"/>
        <v>0</v>
      </c>
      <c r="AC22" s="111">
        <f t="shared" si="7"/>
        <v>0</v>
      </c>
      <c r="AD22" s="111">
        <f t="shared" si="7"/>
        <v>0</v>
      </c>
      <c r="AE22" s="111">
        <f t="shared" si="7"/>
        <v>0</v>
      </c>
      <c r="AF22" s="111">
        <f t="shared" si="7"/>
        <v>0</v>
      </c>
      <c r="AG22" s="111">
        <f t="shared" si="7"/>
        <v>0</v>
      </c>
      <c r="AH22" s="111">
        <f t="shared" si="7"/>
        <v>0</v>
      </c>
      <c r="AI22" s="111">
        <f t="shared" si="7"/>
        <v>0</v>
      </c>
      <c r="AJ22" s="111">
        <f t="shared" si="7"/>
        <v>0</v>
      </c>
      <c r="AK22" s="111">
        <f t="shared" si="7"/>
        <v>0</v>
      </c>
      <c r="AL22" s="113">
        <f t="shared" si="7"/>
        <v>0</v>
      </c>
    </row>
    <row r="23" spans="2:38" ht="17.25" thickBot="1">
      <c r="B23" s="195" t="s">
        <v>25</v>
      </c>
      <c r="C23" s="196"/>
      <c r="D23" s="196"/>
      <c r="E23" s="254"/>
      <c r="F23" s="36">
        <f t="shared" si="6"/>
        <v>0</v>
      </c>
      <c r="G23" s="37">
        <f t="shared" si="6"/>
        <v>0.10099009900990114</v>
      </c>
      <c r="H23" s="38">
        <f t="shared" si="6"/>
        <v>0.19999999999999993</v>
      </c>
      <c r="I23" s="106">
        <f aca="true" t="shared" si="8" ref="I23:AL23">I12-I22</f>
        <v>6060</v>
      </c>
      <c r="J23" s="107">
        <f t="shared" si="8"/>
        <v>6060</v>
      </c>
      <c r="K23" s="107">
        <f t="shared" si="8"/>
        <v>6672.000000000001</v>
      </c>
      <c r="L23" s="109">
        <f t="shared" si="8"/>
        <v>8006.400000000001</v>
      </c>
      <c r="M23" s="106">
        <f t="shared" si="8"/>
        <v>505</v>
      </c>
      <c r="N23" s="109">
        <f t="shared" si="8"/>
        <v>505</v>
      </c>
      <c r="O23" s="106">
        <f t="shared" si="8"/>
        <v>505</v>
      </c>
      <c r="P23" s="107">
        <f t="shared" si="8"/>
        <v>505</v>
      </c>
      <c r="Q23" s="107">
        <f t="shared" si="8"/>
        <v>505</v>
      </c>
      <c r="R23" s="107">
        <f t="shared" si="8"/>
        <v>505</v>
      </c>
      <c r="S23" s="107">
        <f t="shared" si="8"/>
        <v>505</v>
      </c>
      <c r="T23" s="107">
        <f t="shared" si="8"/>
        <v>505</v>
      </c>
      <c r="U23" s="107">
        <f t="shared" si="8"/>
        <v>505</v>
      </c>
      <c r="V23" s="107">
        <f t="shared" si="8"/>
        <v>505</v>
      </c>
      <c r="W23" s="107">
        <f t="shared" si="8"/>
        <v>505</v>
      </c>
      <c r="X23" s="107">
        <f t="shared" si="8"/>
        <v>505</v>
      </c>
      <c r="Y23" s="107">
        <f t="shared" si="8"/>
        <v>505</v>
      </c>
      <c r="Z23" s="109">
        <f t="shared" si="8"/>
        <v>505</v>
      </c>
      <c r="AA23" s="106">
        <f t="shared" si="8"/>
        <v>505</v>
      </c>
      <c r="AB23" s="107">
        <f t="shared" si="8"/>
        <v>505</v>
      </c>
      <c r="AC23" s="107">
        <f t="shared" si="8"/>
        <v>505</v>
      </c>
      <c r="AD23" s="107">
        <f t="shared" si="8"/>
        <v>505</v>
      </c>
      <c r="AE23" s="107">
        <f t="shared" si="8"/>
        <v>505</v>
      </c>
      <c r="AF23" s="107">
        <f t="shared" si="8"/>
        <v>505</v>
      </c>
      <c r="AG23" s="107">
        <f t="shared" si="8"/>
        <v>505</v>
      </c>
      <c r="AH23" s="107">
        <f t="shared" si="8"/>
        <v>505</v>
      </c>
      <c r="AI23" s="107">
        <f t="shared" si="8"/>
        <v>505</v>
      </c>
      <c r="AJ23" s="107">
        <f t="shared" si="8"/>
        <v>505</v>
      </c>
      <c r="AK23" s="107">
        <f t="shared" si="8"/>
        <v>505</v>
      </c>
      <c r="AL23" s="109">
        <f t="shared" si="8"/>
        <v>505</v>
      </c>
    </row>
    <row r="24" spans="2:38" ht="17.25" thickTop="1">
      <c r="B24" s="192" t="s">
        <v>26</v>
      </c>
      <c r="C24" s="198" t="s">
        <v>27</v>
      </c>
      <c r="D24" s="198"/>
      <c r="E24" s="262"/>
      <c r="F24" s="39">
        <f>IF(I24=0,0,(J24-I24)/I24)</f>
        <v>0</v>
      </c>
      <c r="G24" s="56">
        <v>0.05</v>
      </c>
      <c r="H24" s="55">
        <v>0.1</v>
      </c>
      <c r="I24" s="40">
        <f>SUM(O24:Z24)</f>
        <v>6000</v>
      </c>
      <c r="J24" s="41">
        <f>SUM(AA24:AL24)</f>
        <v>6000</v>
      </c>
      <c r="K24" s="41">
        <f>J24*(1+G24)</f>
        <v>6300</v>
      </c>
      <c r="L24" s="73">
        <f>K24*(1+H24)</f>
        <v>6930.000000000001</v>
      </c>
      <c r="M24" s="114">
        <v>500</v>
      </c>
      <c r="N24" s="115">
        <v>500</v>
      </c>
      <c r="O24" s="114">
        <v>500</v>
      </c>
      <c r="P24" s="116">
        <v>500</v>
      </c>
      <c r="Q24" s="116">
        <v>500</v>
      </c>
      <c r="R24" s="116">
        <v>500</v>
      </c>
      <c r="S24" s="116">
        <v>500</v>
      </c>
      <c r="T24" s="116">
        <v>500</v>
      </c>
      <c r="U24" s="116">
        <v>500</v>
      </c>
      <c r="V24" s="116">
        <v>500</v>
      </c>
      <c r="W24" s="116">
        <v>500</v>
      </c>
      <c r="X24" s="116">
        <v>500</v>
      </c>
      <c r="Y24" s="116">
        <v>500</v>
      </c>
      <c r="Z24" s="115">
        <v>500</v>
      </c>
      <c r="AA24" s="114">
        <v>500</v>
      </c>
      <c r="AB24" s="116">
        <v>500</v>
      </c>
      <c r="AC24" s="116">
        <v>500</v>
      </c>
      <c r="AD24" s="116">
        <v>500</v>
      </c>
      <c r="AE24" s="116">
        <v>500</v>
      </c>
      <c r="AF24" s="116">
        <v>500</v>
      </c>
      <c r="AG24" s="116">
        <v>500</v>
      </c>
      <c r="AH24" s="116">
        <v>500</v>
      </c>
      <c r="AI24" s="116">
        <v>500</v>
      </c>
      <c r="AJ24" s="116">
        <v>500</v>
      </c>
      <c r="AK24" s="116">
        <v>500</v>
      </c>
      <c r="AL24" s="115">
        <v>500</v>
      </c>
    </row>
    <row r="25" spans="2:38" ht="16.5">
      <c r="B25" s="164"/>
      <c r="C25" s="167" t="s">
        <v>28</v>
      </c>
      <c r="D25" s="167"/>
      <c r="E25" s="252"/>
      <c r="F25" s="232">
        <f>IF(I25=0,0,(J25-I25)/I25)</f>
        <v>-1</v>
      </c>
      <c r="G25" s="248">
        <v>0.1</v>
      </c>
      <c r="H25" s="250">
        <v>0.15</v>
      </c>
      <c r="I25" s="226">
        <f>SUM(O25:Z25)+SUM(O26:Z26)+SUM(O27:Z27)+SUM(O28:Z28)+SUM(O29:Z29)</f>
        <v>8400</v>
      </c>
      <c r="J25" s="225">
        <f>SUM(AA25:AL25)+SUM(AA26:AL26)+SUM(AA27:AL27)+SUM(AA28:AL28)+SUM(AA29:AL29)</f>
        <v>0</v>
      </c>
      <c r="K25" s="225">
        <f>J25*(1+G25)</f>
        <v>0</v>
      </c>
      <c r="L25" s="229">
        <f>K25*(1+H25)</f>
        <v>0</v>
      </c>
      <c r="M25" s="99"/>
      <c r="N25" s="100"/>
      <c r="O25" s="99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0"/>
      <c r="AA25" s="99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0"/>
    </row>
    <row r="26" spans="2:38" ht="16.5">
      <c r="B26" s="164"/>
      <c r="C26" s="165" t="s">
        <v>29</v>
      </c>
      <c r="D26" s="167" t="s">
        <v>30</v>
      </c>
      <c r="E26" s="252"/>
      <c r="F26" s="232"/>
      <c r="G26" s="248"/>
      <c r="H26" s="250"/>
      <c r="I26" s="226"/>
      <c r="J26" s="225"/>
      <c r="K26" s="225"/>
      <c r="L26" s="229"/>
      <c r="M26" s="99"/>
      <c r="N26" s="100">
        <v>700</v>
      </c>
      <c r="O26" s="99">
        <v>700</v>
      </c>
      <c r="P26" s="101">
        <v>700</v>
      </c>
      <c r="Q26" s="101">
        <v>700</v>
      </c>
      <c r="R26" s="101">
        <v>700</v>
      </c>
      <c r="S26" s="101">
        <v>700</v>
      </c>
      <c r="T26" s="101">
        <v>700</v>
      </c>
      <c r="U26" s="101">
        <v>700</v>
      </c>
      <c r="V26" s="101">
        <v>700</v>
      </c>
      <c r="W26" s="101">
        <v>700</v>
      </c>
      <c r="X26" s="101">
        <v>700</v>
      </c>
      <c r="Y26" s="101">
        <v>700</v>
      </c>
      <c r="Z26" s="100">
        <v>700</v>
      </c>
      <c r="AA26" s="99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0"/>
    </row>
    <row r="27" spans="2:38" ht="16.5">
      <c r="B27" s="164"/>
      <c r="C27" s="165"/>
      <c r="D27" s="167" t="s">
        <v>31</v>
      </c>
      <c r="E27" s="252"/>
      <c r="F27" s="232"/>
      <c r="G27" s="248"/>
      <c r="H27" s="250"/>
      <c r="I27" s="226"/>
      <c r="J27" s="225"/>
      <c r="K27" s="225"/>
      <c r="L27" s="229"/>
      <c r="M27" s="99"/>
      <c r="N27" s="100"/>
      <c r="O27" s="99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0"/>
      <c r="AA27" s="99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0"/>
    </row>
    <row r="28" spans="2:38" ht="16.5">
      <c r="B28" s="164"/>
      <c r="C28" s="165"/>
      <c r="D28" s="167" t="s">
        <v>32</v>
      </c>
      <c r="E28" s="252"/>
      <c r="F28" s="232"/>
      <c r="G28" s="248"/>
      <c r="H28" s="250"/>
      <c r="I28" s="226"/>
      <c r="J28" s="225"/>
      <c r="K28" s="225"/>
      <c r="L28" s="229"/>
      <c r="M28" s="99"/>
      <c r="N28" s="100"/>
      <c r="O28" s="99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0"/>
      <c r="AA28" s="99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0"/>
    </row>
    <row r="29" spans="2:38" ht="16.5">
      <c r="B29" s="164"/>
      <c r="C29" s="165"/>
      <c r="D29" s="167" t="s">
        <v>33</v>
      </c>
      <c r="E29" s="252"/>
      <c r="F29" s="232"/>
      <c r="G29" s="248"/>
      <c r="H29" s="250"/>
      <c r="I29" s="226"/>
      <c r="J29" s="225"/>
      <c r="K29" s="225"/>
      <c r="L29" s="229"/>
      <c r="M29" s="99"/>
      <c r="N29" s="100"/>
      <c r="O29" s="99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0"/>
      <c r="AA29" s="99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0"/>
    </row>
    <row r="30" spans="2:38" ht="16.5">
      <c r="B30" s="164"/>
      <c r="C30" s="165"/>
      <c r="D30" s="167" t="s">
        <v>34</v>
      </c>
      <c r="E30" s="252"/>
      <c r="F30" s="232">
        <f>IF(I30=0,0,(J30-I30)/I30)</f>
        <v>-1</v>
      </c>
      <c r="G30" s="248">
        <v>0.05</v>
      </c>
      <c r="H30" s="250">
        <v>0.1</v>
      </c>
      <c r="I30" s="226">
        <f>SUM(O30:Z30)+SUM(O31:Z31)+SUM(O32:Z32)+SUM(O33:Z33)</f>
        <v>47475</v>
      </c>
      <c r="J30" s="225">
        <f>SUM(AA30:AL30)+SUM(AA31:AL31)+SUM(AA32:AL32)+SUM(AA33:AL33)</f>
        <v>0</v>
      </c>
      <c r="K30" s="225">
        <f>J30*(1+G30)</f>
        <v>0</v>
      </c>
      <c r="L30" s="229">
        <f>K30*(1+H30)</f>
        <v>0</v>
      </c>
      <c r="M30" s="99"/>
      <c r="N30" s="100"/>
      <c r="O30" s="99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0"/>
      <c r="AA30" s="99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0"/>
    </row>
    <row r="31" spans="2:38" ht="16.5">
      <c r="B31" s="164"/>
      <c r="C31" s="165"/>
      <c r="D31" s="167" t="s">
        <v>35</v>
      </c>
      <c r="E31" s="252"/>
      <c r="F31" s="232"/>
      <c r="G31" s="249"/>
      <c r="H31" s="251"/>
      <c r="I31" s="226"/>
      <c r="J31" s="225"/>
      <c r="K31" s="225"/>
      <c r="L31" s="229"/>
      <c r="M31" s="99"/>
      <c r="N31" s="100"/>
      <c r="O31" s="99"/>
      <c r="P31" s="101"/>
      <c r="Q31" s="101">
        <v>1875</v>
      </c>
      <c r="R31" s="101">
        <v>3750</v>
      </c>
      <c r="S31" s="101">
        <v>3750</v>
      </c>
      <c r="T31" s="101">
        <v>5350</v>
      </c>
      <c r="U31" s="101">
        <v>5350</v>
      </c>
      <c r="V31" s="101">
        <v>5350</v>
      </c>
      <c r="W31" s="101">
        <v>5350</v>
      </c>
      <c r="X31" s="101">
        <v>5350</v>
      </c>
      <c r="Y31" s="101">
        <v>5350</v>
      </c>
      <c r="Z31" s="100">
        <v>6000</v>
      </c>
      <c r="AA31" s="99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0"/>
    </row>
    <row r="32" spans="2:38" ht="16.5">
      <c r="B32" s="164"/>
      <c r="C32" s="165"/>
      <c r="D32" s="167" t="s">
        <v>36</v>
      </c>
      <c r="E32" s="252"/>
      <c r="F32" s="232"/>
      <c r="G32" s="249"/>
      <c r="H32" s="251"/>
      <c r="I32" s="226"/>
      <c r="J32" s="225"/>
      <c r="K32" s="225"/>
      <c r="L32" s="229"/>
      <c r="M32" s="99"/>
      <c r="N32" s="100"/>
      <c r="O32" s="99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0"/>
      <c r="AA32" s="99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0"/>
    </row>
    <row r="33" spans="2:38" ht="16.5">
      <c r="B33" s="164"/>
      <c r="C33" s="165"/>
      <c r="D33" s="167" t="s">
        <v>37</v>
      </c>
      <c r="E33" s="252"/>
      <c r="F33" s="232"/>
      <c r="G33" s="249"/>
      <c r="H33" s="251"/>
      <c r="I33" s="226"/>
      <c r="J33" s="225"/>
      <c r="K33" s="225"/>
      <c r="L33" s="229"/>
      <c r="M33" s="99"/>
      <c r="N33" s="100"/>
      <c r="O33" s="9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0"/>
      <c r="AA33" s="99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0"/>
    </row>
    <row r="34" spans="2:38" ht="16.5">
      <c r="B34" s="181" t="s">
        <v>38</v>
      </c>
      <c r="C34" s="165" t="s">
        <v>39</v>
      </c>
      <c r="D34" s="165"/>
      <c r="E34" s="71">
        <v>0.02</v>
      </c>
      <c r="F34" s="236">
        <f>IF(I34=0,0,(J34-I34)/I34)</f>
        <v>-0.6906796906796907</v>
      </c>
      <c r="G34" s="243">
        <f>IF(J34=0,0,(K34-J34)/J34)</f>
        <v>-0.7789473684210526</v>
      </c>
      <c r="H34" s="244">
        <f>IF(K34=0,0,(L34-K34)/K34)</f>
        <v>0.10000000000000019</v>
      </c>
      <c r="I34" s="226">
        <f>SUM(O34:Z34)+SUM(O35:Z35)</f>
        <v>3685.5000000000005</v>
      </c>
      <c r="J34" s="225">
        <f>SUM(AA34:AL34)+SUM(AA35:AL35)</f>
        <v>1140</v>
      </c>
      <c r="K34" s="225">
        <f>SUM(K24:K30)*$E$34+SUM(K24:K26)*$E$34</f>
        <v>252</v>
      </c>
      <c r="L34" s="229">
        <f>SUM(L24:L30)*$E$34+SUM(L24:L26)*$E$34</f>
        <v>277.20000000000005</v>
      </c>
      <c r="M34" s="104">
        <f aca="true" t="shared" si="9" ref="M34:AL34">SUM(M24:M33)*$E$34</f>
        <v>10</v>
      </c>
      <c r="N34" s="105">
        <f t="shared" si="9"/>
        <v>24</v>
      </c>
      <c r="O34" s="104">
        <f t="shared" si="9"/>
        <v>24</v>
      </c>
      <c r="P34" s="102">
        <f t="shared" si="9"/>
        <v>24</v>
      </c>
      <c r="Q34" s="102">
        <f t="shared" si="9"/>
        <v>61.5</v>
      </c>
      <c r="R34" s="102">
        <f t="shared" si="9"/>
        <v>99</v>
      </c>
      <c r="S34" s="102">
        <f t="shared" si="9"/>
        <v>99</v>
      </c>
      <c r="T34" s="102">
        <f t="shared" si="9"/>
        <v>131</v>
      </c>
      <c r="U34" s="102">
        <f t="shared" si="9"/>
        <v>131</v>
      </c>
      <c r="V34" s="102">
        <f t="shared" si="9"/>
        <v>131</v>
      </c>
      <c r="W34" s="102">
        <f t="shared" si="9"/>
        <v>131</v>
      </c>
      <c r="X34" s="102">
        <f t="shared" si="9"/>
        <v>131</v>
      </c>
      <c r="Y34" s="102">
        <f t="shared" si="9"/>
        <v>131</v>
      </c>
      <c r="Z34" s="105">
        <f t="shared" si="9"/>
        <v>144</v>
      </c>
      <c r="AA34" s="104">
        <f t="shared" si="9"/>
        <v>10</v>
      </c>
      <c r="AB34" s="102">
        <f t="shared" si="9"/>
        <v>10</v>
      </c>
      <c r="AC34" s="102">
        <f t="shared" si="9"/>
        <v>10</v>
      </c>
      <c r="AD34" s="102">
        <f t="shared" si="9"/>
        <v>10</v>
      </c>
      <c r="AE34" s="102">
        <f t="shared" si="9"/>
        <v>10</v>
      </c>
      <c r="AF34" s="102">
        <f t="shared" si="9"/>
        <v>10</v>
      </c>
      <c r="AG34" s="102">
        <f t="shared" si="9"/>
        <v>10</v>
      </c>
      <c r="AH34" s="102">
        <f t="shared" si="9"/>
        <v>10</v>
      </c>
      <c r="AI34" s="102">
        <f t="shared" si="9"/>
        <v>10</v>
      </c>
      <c r="AJ34" s="102">
        <f t="shared" si="9"/>
        <v>10</v>
      </c>
      <c r="AK34" s="102">
        <f t="shared" si="9"/>
        <v>10</v>
      </c>
      <c r="AL34" s="105">
        <f t="shared" si="9"/>
        <v>10</v>
      </c>
    </row>
    <row r="35" spans="2:38" ht="16.5">
      <c r="B35" s="181"/>
      <c r="C35" s="165" t="s">
        <v>40</v>
      </c>
      <c r="D35" s="165"/>
      <c r="E35" s="71">
        <v>0.17</v>
      </c>
      <c r="F35" s="236"/>
      <c r="G35" s="243"/>
      <c r="H35" s="244"/>
      <c r="I35" s="226"/>
      <c r="J35" s="225"/>
      <c r="K35" s="225"/>
      <c r="L35" s="229"/>
      <c r="M35" s="104">
        <f aca="true" t="shared" si="10" ref="M35:AL35">SUM(M24:M28)*$E$35</f>
        <v>85</v>
      </c>
      <c r="N35" s="105">
        <f t="shared" si="10"/>
        <v>204.00000000000003</v>
      </c>
      <c r="O35" s="104">
        <f t="shared" si="10"/>
        <v>204.00000000000003</v>
      </c>
      <c r="P35" s="102">
        <f t="shared" si="10"/>
        <v>204.00000000000003</v>
      </c>
      <c r="Q35" s="102">
        <f t="shared" si="10"/>
        <v>204.00000000000003</v>
      </c>
      <c r="R35" s="102">
        <f t="shared" si="10"/>
        <v>204.00000000000003</v>
      </c>
      <c r="S35" s="102">
        <f t="shared" si="10"/>
        <v>204.00000000000003</v>
      </c>
      <c r="T35" s="102">
        <f t="shared" si="10"/>
        <v>204.00000000000003</v>
      </c>
      <c r="U35" s="102">
        <f t="shared" si="10"/>
        <v>204.00000000000003</v>
      </c>
      <c r="V35" s="102">
        <f t="shared" si="10"/>
        <v>204.00000000000003</v>
      </c>
      <c r="W35" s="102">
        <f t="shared" si="10"/>
        <v>204.00000000000003</v>
      </c>
      <c r="X35" s="102">
        <f t="shared" si="10"/>
        <v>204.00000000000003</v>
      </c>
      <c r="Y35" s="102">
        <f t="shared" si="10"/>
        <v>204.00000000000003</v>
      </c>
      <c r="Z35" s="105">
        <f t="shared" si="10"/>
        <v>204.00000000000003</v>
      </c>
      <c r="AA35" s="104">
        <f t="shared" si="10"/>
        <v>85</v>
      </c>
      <c r="AB35" s="102">
        <f t="shared" si="10"/>
        <v>85</v>
      </c>
      <c r="AC35" s="102">
        <f t="shared" si="10"/>
        <v>85</v>
      </c>
      <c r="AD35" s="102">
        <f t="shared" si="10"/>
        <v>85</v>
      </c>
      <c r="AE35" s="102">
        <f t="shared" si="10"/>
        <v>85</v>
      </c>
      <c r="AF35" s="102">
        <f t="shared" si="10"/>
        <v>85</v>
      </c>
      <c r="AG35" s="102">
        <f t="shared" si="10"/>
        <v>85</v>
      </c>
      <c r="AH35" s="102">
        <f t="shared" si="10"/>
        <v>85</v>
      </c>
      <c r="AI35" s="102">
        <f t="shared" si="10"/>
        <v>85</v>
      </c>
      <c r="AJ35" s="102">
        <f t="shared" si="10"/>
        <v>85</v>
      </c>
      <c r="AK35" s="102">
        <f t="shared" si="10"/>
        <v>85</v>
      </c>
      <c r="AL35" s="105">
        <f t="shared" si="10"/>
        <v>85</v>
      </c>
    </row>
    <row r="36" spans="2:38" ht="16.5">
      <c r="B36" s="164" t="s">
        <v>41</v>
      </c>
      <c r="C36" s="165"/>
      <c r="D36" s="167" t="s">
        <v>42</v>
      </c>
      <c r="E36" s="252"/>
      <c r="F36" s="236">
        <f>IF(I36=0,0,(J36-I36)/I36)</f>
        <v>0</v>
      </c>
      <c r="G36" s="248">
        <v>0</v>
      </c>
      <c r="H36" s="250">
        <v>0</v>
      </c>
      <c r="I36" s="226">
        <f>SUM(O36:Z36)+SUM(O37:Z37)</f>
        <v>0</v>
      </c>
      <c r="J36" s="225">
        <f>SUM(AA36:AL36)+SUM(AA37:AL37)</f>
        <v>0</v>
      </c>
      <c r="K36" s="225">
        <f>J36*(1+G36)</f>
        <v>0</v>
      </c>
      <c r="L36" s="229">
        <f>K36*(1+H36)</f>
        <v>0</v>
      </c>
      <c r="M36" s="99"/>
      <c r="N36" s="100"/>
      <c r="O36" s="99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0"/>
      <c r="AA36" s="99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0"/>
    </row>
    <row r="37" spans="2:38" ht="16.5">
      <c r="B37" s="164"/>
      <c r="C37" s="165"/>
      <c r="D37" s="167" t="s">
        <v>43</v>
      </c>
      <c r="E37" s="252"/>
      <c r="F37" s="236"/>
      <c r="G37" s="248"/>
      <c r="H37" s="250"/>
      <c r="I37" s="226"/>
      <c r="J37" s="225"/>
      <c r="K37" s="225"/>
      <c r="L37" s="229"/>
      <c r="M37" s="99"/>
      <c r="N37" s="100"/>
      <c r="O37" s="99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0"/>
      <c r="AA37" s="99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0"/>
    </row>
    <row r="38" spans="2:38" ht="16.5">
      <c r="B38" s="164" t="s">
        <v>44</v>
      </c>
      <c r="C38" s="165"/>
      <c r="D38" s="165"/>
      <c r="E38" s="253"/>
      <c r="F38" s="83">
        <f aca="true" t="shared" si="11" ref="F38:F43">IF(I38=0,0,(J38-I38)/I38)</f>
        <v>0</v>
      </c>
      <c r="G38" s="86">
        <v>0.1</v>
      </c>
      <c r="H38" s="88">
        <v>0.1</v>
      </c>
      <c r="I38" s="97">
        <f>SUM(O38:Z38)</f>
        <v>0</v>
      </c>
      <c r="J38" s="96">
        <f>SUM(AA38:AL38)</f>
        <v>0</v>
      </c>
      <c r="K38" s="96">
        <f aca="true" t="shared" si="12" ref="K38:L41">J38*(1+G38)</f>
        <v>0</v>
      </c>
      <c r="L38" s="98">
        <f t="shared" si="12"/>
        <v>0</v>
      </c>
      <c r="M38" s="99"/>
      <c r="N38" s="100"/>
      <c r="O38" s="99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0"/>
      <c r="AA38" s="99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0"/>
    </row>
    <row r="39" spans="2:38" ht="16.5">
      <c r="B39" s="164" t="s">
        <v>45</v>
      </c>
      <c r="C39" s="165"/>
      <c r="D39" s="165"/>
      <c r="E39" s="253"/>
      <c r="F39" s="83">
        <f t="shared" si="11"/>
        <v>0</v>
      </c>
      <c r="G39" s="86">
        <v>0.1</v>
      </c>
      <c r="H39" s="88">
        <v>0.1</v>
      </c>
      <c r="I39" s="97">
        <f>SUM(O39:Z39)</f>
        <v>0</v>
      </c>
      <c r="J39" s="96">
        <f>SUM(AA39:AL39)</f>
        <v>0</v>
      </c>
      <c r="K39" s="96">
        <f t="shared" si="12"/>
        <v>0</v>
      </c>
      <c r="L39" s="98">
        <f t="shared" si="12"/>
        <v>0</v>
      </c>
      <c r="M39" s="99"/>
      <c r="N39" s="100"/>
      <c r="O39" s="99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0"/>
      <c r="AA39" s="99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0"/>
    </row>
    <row r="40" spans="2:38" ht="16.5">
      <c r="B40" s="164" t="s">
        <v>46</v>
      </c>
      <c r="C40" s="165"/>
      <c r="D40" s="165"/>
      <c r="E40" s="253"/>
      <c r="F40" s="83">
        <f t="shared" si="11"/>
        <v>0</v>
      </c>
      <c r="G40" s="86">
        <v>0.1</v>
      </c>
      <c r="H40" s="88">
        <v>0.1</v>
      </c>
      <c r="I40" s="97">
        <f>SUM(O40:Z40)</f>
        <v>0</v>
      </c>
      <c r="J40" s="96">
        <f>SUM(AA40:AL40)</f>
        <v>0</v>
      </c>
      <c r="K40" s="96">
        <f t="shared" si="12"/>
        <v>0</v>
      </c>
      <c r="L40" s="98">
        <f t="shared" si="12"/>
        <v>0</v>
      </c>
      <c r="M40" s="99"/>
      <c r="N40" s="100"/>
      <c r="O40" s="99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0"/>
      <c r="AA40" s="99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0"/>
    </row>
    <row r="41" spans="2:38" ht="16.5">
      <c r="B41" s="164" t="s">
        <v>47</v>
      </c>
      <c r="C41" s="165"/>
      <c r="D41" s="165"/>
      <c r="E41" s="253"/>
      <c r="F41" s="83">
        <f t="shared" si="11"/>
        <v>0</v>
      </c>
      <c r="G41" s="86">
        <v>0.1</v>
      </c>
      <c r="H41" s="88">
        <v>0.1</v>
      </c>
      <c r="I41" s="97">
        <f>SUM(O41:Z41)</f>
        <v>0</v>
      </c>
      <c r="J41" s="96">
        <f>SUM(AA41:AL41)</f>
        <v>0</v>
      </c>
      <c r="K41" s="96">
        <f t="shared" si="12"/>
        <v>0</v>
      </c>
      <c r="L41" s="98">
        <f t="shared" si="12"/>
        <v>0</v>
      </c>
      <c r="M41" s="99"/>
      <c r="N41" s="100"/>
      <c r="O41" s="99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0"/>
      <c r="AA41" s="99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0"/>
    </row>
    <row r="42" spans="2:38" ht="16.5">
      <c r="B42" s="164" t="s">
        <v>48</v>
      </c>
      <c r="C42" s="165"/>
      <c r="D42" s="165"/>
      <c r="E42" s="253"/>
      <c r="F42" s="83">
        <f t="shared" si="11"/>
        <v>0</v>
      </c>
      <c r="G42" s="84">
        <f>IF(J42=0,0,(K42-J42)/J42)</f>
        <v>0</v>
      </c>
      <c r="H42" s="85">
        <f>IF(K42=0,0,(L42-K42)/K42)</f>
        <v>0</v>
      </c>
      <c r="I42" s="97">
        <f>SUM(O42:Z42)</f>
        <v>0</v>
      </c>
      <c r="J42" s="96">
        <f>SUM(AA42:AL42)</f>
        <v>0</v>
      </c>
      <c r="K42" s="96">
        <f>AL42*12</f>
        <v>0</v>
      </c>
      <c r="L42" s="98">
        <f>AL42*12</f>
        <v>0</v>
      </c>
      <c r="M42" s="104">
        <f>M115</f>
        <v>0</v>
      </c>
      <c r="N42" s="105">
        <f aca="true" t="shared" si="13" ref="N42:AL42">N115</f>
        <v>0</v>
      </c>
      <c r="O42" s="104">
        <f t="shared" si="13"/>
        <v>0</v>
      </c>
      <c r="P42" s="102">
        <f t="shared" si="13"/>
        <v>0</v>
      </c>
      <c r="Q42" s="102">
        <f t="shared" si="13"/>
        <v>0</v>
      </c>
      <c r="R42" s="102">
        <f t="shared" si="13"/>
        <v>0</v>
      </c>
      <c r="S42" s="102">
        <f t="shared" si="13"/>
        <v>0</v>
      </c>
      <c r="T42" s="102">
        <f t="shared" si="13"/>
        <v>0</v>
      </c>
      <c r="U42" s="102">
        <f t="shared" si="13"/>
        <v>0</v>
      </c>
      <c r="V42" s="102">
        <f t="shared" si="13"/>
        <v>0</v>
      </c>
      <c r="W42" s="102">
        <f t="shared" si="13"/>
        <v>0</v>
      </c>
      <c r="X42" s="102">
        <f t="shared" si="13"/>
        <v>0</v>
      </c>
      <c r="Y42" s="102">
        <f t="shared" si="13"/>
        <v>0</v>
      </c>
      <c r="Z42" s="105">
        <f t="shared" si="13"/>
        <v>0</v>
      </c>
      <c r="AA42" s="104">
        <f t="shared" si="13"/>
        <v>0</v>
      </c>
      <c r="AB42" s="102">
        <f t="shared" si="13"/>
        <v>0</v>
      </c>
      <c r="AC42" s="102">
        <f t="shared" si="13"/>
        <v>0</v>
      </c>
      <c r="AD42" s="102">
        <f t="shared" si="13"/>
        <v>0</v>
      </c>
      <c r="AE42" s="102">
        <f t="shared" si="13"/>
        <v>0</v>
      </c>
      <c r="AF42" s="102">
        <f t="shared" si="13"/>
        <v>0</v>
      </c>
      <c r="AG42" s="102">
        <f t="shared" si="13"/>
        <v>0</v>
      </c>
      <c r="AH42" s="102">
        <f t="shared" si="13"/>
        <v>0</v>
      </c>
      <c r="AI42" s="102">
        <f t="shared" si="13"/>
        <v>0</v>
      </c>
      <c r="AJ42" s="102">
        <f t="shared" si="13"/>
        <v>0</v>
      </c>
      <c r="AK42" s="102">
        <f t="shared" si="13"/>
        <v>0</v>
      </c>
      <c r="AL42" s="105">
        <f t="shared" si="13"/>
        <v>0</v>
      </c>
    </row>
    <row r="43" spans="2:38" ht="16.5">
      <c r="B43" s="164" t="s">
        <v>49</v>
      </c>
      <c r="C43" s="167" t="s">
        <v>50</v>
      </c>
      <c r="D43" s="167"/>
      <c r="E43" s="252"/>
      <c r="F43" s="236">
        <f t="shared" si="11"/>
        <v>-1</v>
      </c>
      <c r="G43" s="248">
        <v>0.1</v>
      </c>
      <c r="H43" s="250">
        <v>0.1</v>
      </c>
      <c r="I43" s="226">
        <f>SUM(O43:Z43)+SUM(O44:Z44)+SUM(O45:Z45)+SUM(O46:Z46)</f>
        <v>2520</v>
      </c>
      <c r="J43" s="225">
        <f>SUM(AA43:AL43)+SUM(AA44:AL44)+SUM(AA45:AL45)+SUM(AA46:AL46)</f>
        <v>0</v>
      </c>
      <c r="K43" s="225">
        <f>J43*(1+G43)</f>
        <v>0</v>
      </c>
      <c r="L43" s="229">
        <f>K43*(1+H43)</f>
        <v>0</v>
      </c>
      <c r="M43" s="99"/>
      <c r="N43" s="100"/>
      <c r="O43" s="99"/>
      <c r="P43" s="101"/>
      <c r="Q43" s="101">
        <v>300</v>
      </c>
      <c r="R43" s="101">
        <v>500</v>
      </c>
      <c r="S43" s="101">
        <v>500</v>
      </c>
      <c r="T43" s="101"/>
      <c r="U43" s="101"/>
      <c r="V43" s="101"/>
      <c r="W43" s="101"/>
      <c r="X43" s="101"/>
      <c r="Y43" s="101"/>
      <c r="Z43" s="100"/>
      <c r="AA43" s="99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0"/>
    </row>
    <row r="44" spans="2:38" ht="16.5">
      <c r="B44" s="164"/>
      <c r="C44" s="167" t="s">
        <v>51</v>
      </c>
      <c r="D44" s="167"/>
      <c r="E44" s="252"/>
      <c r="F44" s="236"/>
      <c r="G44" s="249"/>
      <c r="H44" s="251"/>
      <c r="I44" s="226"/>
      <c r="J44" s="225"/>
      <c r="K44" s="225"/>
      <c r="L44" s="229"/>
      <c r="M44" s="99"/>
      <c r="N44" s="100"/>
      <c r="O44" s="99"/>
      <c r="P44" s="101"/>
      <c r="Q44" s="101">
        <v>100</v>
      </c>
      <c r="R44" s="101">
        <v>100</v>
      </c>
      <c r="S44" s="101"/>
      <c r="T44" s="101"/>
      <c r="U44" s="101"/>
      <c r="V44" s="101"/>
      <c r="W44" s="101"/>
      <c r="X44" s="101"/>
      <c r="Y44" s="101"/>
      <c r="Z44" s="100"/>
      <c r="AA44" s="99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0"/>
    </row>
    <row r="45" spans="2:38" ht="16.5">
      <c r="B45" s="164"/>
      <c r="C45" s="167" t="s">
        <v>49</v>
      </c>
      <c r="D45" s="167"/>
      <c r="E45" s="252"/>
      <c r="F45" s="236"/>
      <c r="G45" s="249"/>
      <c r="H45" s="251"/>
      <c r="I45" s="226"/>
      <c r="J45" s="225"/>
      <c r="K45" s="225"/>
      <c r="L45" s="229"/>
      <c r="M45" s="99"/>
      <c r="N45" s="100"/>
      <c r="O45" s="99"/>
      <c r="P45" s="101"/>
      <c r="Q45" s="101">
        <v>200</v>
      </c>
      <c r="R45" s="101">
        <v>200</v>
      </c>
      <c r="S45" s="101">
        <v>200</v>
      </c>
      <c r="T45" s="101"/>
      <c r="U45" s="101"/>
      <c r="V45" s="101"/>
      <c r="W45" s="101"/>
      <c r="X45" s="101"/>
      <c r="Y45" s="101"/>
      <c r="Z45" s="100"/>
      <c r="AA45" s="99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0"/>
    </row>
    <row r="46" spans="2:38" ht="16.5">
      <c r="B46" s="164"/>
      <c r="C46" s="165" t="s">
        <v>52</v>
      </c>
      <c r="D46" s="165"/>
      <c r="E46" s="68">
        <v>0.2</v>
      </c>
      <c r="F46" s="236"/>
      <c r="G46" s="249"/>
      <c r="H46" s="251"/>
      <c r="I46" s="226"/>
      <c r="J46" s="225"/>
      <c r="K46" s="225"/>
      <c r="L46" s="229"/>
      <c r="M46" s="104">
        <f>SUM(M43:M45)*$E$46</f>
        <v>0</v>
      </c>
      <c r="N46" s="105">
        <f aca="true" t="shared" si="14" ref="N46:AL46">SUM(N43:N45)*$E$46</f>
        <v>0</v>
      </c>
      <c r="O46" s="104">
        <f t="shared" si="14"/>
        <v>0</v>
      </c>
      <c r="P46" s="102">
        <f t="shared" si="14"/>
        <v>0</v>
      </c>
      <c r="Q46" s="102">
        <f t="shared" si="14"/>
        <v>120</v>
      </c>
      <c r="R46" s="102">
        <f t="shared" si="14"/>
        <v>160</v>
      </c>
      <c r="S46" s="102">
        <f t="shared" si="14"/>
        <v>140</v>
      </c>
      <c r="T46" s="102">
        <f t="shared" si="14"/>
        <v>0</v>
      </c>
      <c r="U46" s="102">
        <f t="shared" si="14"/>
        <v>0</v>
      </c>
      <c r="V46" s="102">
        <f t="shared" si="14"/>
        <v>0</v>
      </c>
      <c r="W46" s="102">
        <f t="shared" si="14"/>
        <v>0</v>
      </c>
      <c r="X46" s="102">
        <f t="shared" si="14"/>
        <v>0</v>
      </c>
      <c r="Y46" s="102">
        <f t="shared" si="14"/>
        <v>0</v>
      </c>
      <c r="Z46" s="105">
        <f t="shared" si="14"/>
        <v>0</v>
      </c>
      <c r="AA46" s="104">
        <f t="shared" si="14"/>
        <v>0</v>
      </c>
      <c r="AB46" s="102">
        <f t="shared" si="14"/>
        <v>0</v>
      </c>
      <c r="AC46" s="102">
        <f t="shared" si="14"/>
        <v>0</v>
      </c>
      <c r="AD46" s="102">
        <f t="shared" si="14"/>
        <v>0</v>
      </c>
      <c r="AE46" s="102">
        <f t="shared" si="14"/>
        <v>0</v>
      </c>
      <c r="AF46" s="102">
        <f t="shared" si="14"/>
        <v>0</v>
      </c>
      <c r="AG46" s="102">
        <f t="shared" si="14"/>
        <v>0</v>
      </c>
      <c r="AH46" s="102">
        <f t="shared" si="14"/>
        <v>0</v>
      </c>
      <c r="AI46" s="102">
        <f t="shared" si="14"/>
        <v>0</v>
      </c>
      <c r="AJ46" s="102">
        <f t="shared" si="14"/>
        <v>0</v>
      </c>
      <c r="AK46" s="102">
        <f t="shared" si="14"/>
        <v>0</v>
      </c>
      <c r="AL46" s="105">
        <f t="shared" si="14"/>
        <v>0</v>
      </c>
    </row>
    <row r="47" spans="2:38" ht="16.5">
      <c r="B47" s="172" t="s">
        <v>53</v>
      </c>
      <c r="C47" s="173"/>
      <c r="D47" s="173"/>
      <c r="E47" s="267"/>
      <c r="F47" s="30">
        <f aca="true" t="shared" si="15" ref="F47:H48">IF(I47=0,0,(J47-I47)/I47)</f>
        <v>-0.8951241544935774</v>
      </c>
      <c r="G47" s="31">
        <f t="shared" si="15"/>
        <v>-0.08235294117647059</v>
      </c>
      <c r="H47" s="32">
        <f t="shared" si="15"/>
        <v>0.10000000000000012</v>
      </c>
      <c r="I47" s="110">
        <f>SUM(I24:I46)</f>
        <v>68080.5</v>
      </c>
      <c r="J47" s="111">
        <f aca="true" t="shared" si="16" ref="J47:AL47">SUM(J24:J46)</f>
        <v>7140</v>
      </c>
      <c r="K47" s="111">
        <f t="shared" si="16"/>
        <v>6552</v>
      </c>
      <c r="L47" s="113">
        <f t="shared" si="16"/>
        <v>7207.200000000001</v>
      </c>
      <c r="M47" s="110">
        <f t="shared" si="16"/>
        <v>595</v>
      </c>
      <c r="N47" s="113">
        <f t="shared" si="16"/>
        <v>1428</v>
      </c>
      <c r="O47" s="110">
        <f t="shared" si="16"/>
        <v>1428</v>
      </c>
      <c r="P47" s="111">
        <f t="shared" si="16"/>
        <v>1428</v>
      </c>
      <c r="Q47" s="111">
        <f t="shared" si="16"/>
        <v>4060.5</v>
      </c>
      <c r="R47" s="111">
        <f t="shared" si="16"/>
        <v>6213</v>
      </c>
      <c r="S47" s="111">
        <f t="shared" si="16"/>
        <v>6093</v>
      </c>
      <c r="T47" s="111">
        <f t="shared" si="16"/>
        <v>6885</v>
      </c>
      <c r="U47" s="111">
        <f t="shared" si="16"/>
        <v>6885</v>
      </c>
      <c r="V47" s="111">
        <f t="shared" si="16"/>
        <v>6885</v>
      </c>
      <c r="W47" s="111">
        <f t="shared" si="16"/>
        <v>6885</v>
      </c>
      <c r="X47" s="111">
        <f t="shared" si="16"/>
        <v>6885</v>
      </c>
      <c r="Y47" s="111">
        <f t="shared" si="16"/>
        <v>6885</v>
      </c>
      <c r="Z47" s="113">
        <f t="shared" si="16"/>
        <v>7548</v>
      </c>
      <c r="AA47" s="110">
        <f t="shared" si="16"/>
        <v>595</v>
      </c>
      <c r="AB47" s="111">
        <f t="shared" si="16"/>
        <v>595</v>
      </c>
      <c r="AC47" s="111">
        <f t="shared" si="16"/>
        <v>595</v>
      </c>
      <c r="AD47" s="111">
        <f t="shared" si="16"/>
        <v>595</v>
      </c>
      <c r="AE47" s="111">
        <f t="shared" si="16"/>
        <v>595</v>
      </c>
      <c r="AF47" s="111">
        <f t="shared" si="16"/>
        <v>595</v>
      </c>
      <c r="AG47" s="111">
        <f t="shared" si="16"/>
        <v>595</v>
      </c>
      <c r="AH47" s="111">
        <f t="shared" si="16"/>
        <v>595</v>
      </c>
      <c r="AI47" s="111">
        <f t="shared" si="16"/>
        <v>595</v>
      </c>
      <c r="AJ47" s="111">
        <f t="shared" si="16"/>
        <v>595</v>
      </c>
      <c r="AK47" s="111">
        <f t="shared" si="16"/>
        <v>595</v>
      </c>
      <c r="AL47" s="113">
        <f t="shared" si="16"/>
        <v>595</v>
      </c>
    </row>
    <row r="48" spans="2:38" ht="17.25" thickBot="1">
      <c r="B48" s="195" t="s">
        <v>54</v>
      </c>
      <c r="C48" s="196"/>
      <c r="D48" s="196"/>
      <c r="E48" s="254"/>
      <c r="F48" s="36">
        <f t="shared" si="15"/>
        <v>-0.9825864028829178</v>
      </c>
      <c r="G48" s="37">
        <f t="shared" si="15"/>
        <v>-1.111111111111112</v>
      </c>
      <c r="H48" s="38">
        <f t="shared" si="15"/>
        <v>5.659999999999948</v>
      </c>
      <c r="I48" s="106">
        <f aca="true" t="shared" si="17" ref="I48:AL48">I23-I47</f>
        <v>-62020.5</v>
      </c>
      <c r="J48" s="107">
        <f t="shared" si="17"/>
        <v>-1080</v>
      </c>
      <c r="K48" s="107">
        <f t="shared" si="17"/>
        <v>120.00000000000091</v>
      </c>
      <c r="L48" s="109">
        <f t="shared" si="17"/>
        <v>799.1999999999998</v>
      </c>
      <c r="M48" s="106">
        <f t="shared" si="17"/>
        <v>-90</v>
      </c>
      <c r="N48" s="109">
        <f t="shared" si="17"/>
        <v>-923</v>
      </c>
      <c r="O48" s="106">
        <f t="shared" si="17"/>
        <v>-923</v>
      </c>
      <c r="P48" s="107">
        <f t="shared" si="17"/>
        <v>-923</v>
      </c>
      <c r="Q48" s="107">
        <f t="shared" si="17"/>
        <v>-3555.5</v>
      </c>
      <c r="R48" s="107">
        <f t="shared" si="17"/>
        <v>-5708</v>
      </c>
      <c r="S48" s="107">
        <f t="shared" si="17"/>
        <v>-5588</v>
      </c>
      <c r="T48" s="107">
        <f t="shared" si="17"/>
        <v>-6380</v>
      </c>
      <c r="U48" s="107">
        <f t="shared" si="17"/>
        <v>-6380</v>
      </c>
      <c r="V48" s="107">
        <f t="shared" si="17"/>
        <v>-6380</v>
      </c>
      <c r="W48" s="107">
        <f t="shared" si="17"/>
        <v>-6380</v>
      </c>
      <c r="X48" s="107">
        <f t="shared" si="17"/>
        <v>-6380</v>
      </c>
      <c r="Y48" s="107">
        <f t="shared" si="17"/>
        <v>-6380</v>
      </c>
      <c r="Z48" s="109">
        <f t="shared" si="17"/>
        <v>-7043</v>
      </c>
      <c r="AA48" s="106">
        <f t="shared" si="17"/>
        <v>-90</v>
      </c>
      <c r="AB48" s="107">
        <f t="shared" si="17"/>
        <v>-90</v>
      </c>
      <c r="AC48" s="107">
        <f t="shared" si="17"/>
        <v>-90</v>
      </c>
      <c r="AD48" s="107">
        <f t="shared" si="17"/>
        <v>-90</v>
      </c>
      <c r="AE48" s="107">
        <f t="shared" si="17"/>
        <v>-90</v>
      </c>
      <c r="AF48" s="107">
        <f t="shared" si="17"/>
        <v>-90</v>
      </c>
      <c r="AG48" s="107">
        <f t="shared" si="17"/>
        <v>-90</v>
      </c>
      <c r="AH48" s="107">
        <f t="shared" si="17"/>
        <v>-90</v>
      </c>
      <c r="AI48" s="107">
        <f t="shared" si="17"/>
        <v>-90</v>
      </c>
      <c r="AJ48" s="107">
        <f t="shared" si="17"/>
        <v>-90</v>
      </c>
      <c r="AK48" s="107">
        <f t="shared" si="17"/>
        <v>-90</v>
      </c>
      <c r="AL48" s="109">
        <f t="shared" si="17"/>
        <v>-90</v>
      </c>
    </row>
    <row r="49" spans="2:38" ht="17.25" thickTop="1">
      <c r="B49" s="192" t="s">
        <v>55</v>
      </c>
      <c r="C49" s="212"/>
      <c r="D49" s="212"/>
      <c r="E49" s="309"/>
      <c r="F49" s="255"/>
      <c r="G49" s="256"/>
      <c r="H49" s="257"/>
      <c r="I49" s="40">
        <f>SUM(O49:Z49)</f>
        <v>0</v>
      </c>
      <c r="J49" s="41">
        <f>SUM(AA49:AL49)</f>
        <v>0</v>
      </c>
      <c r="K49" s="41">
        <f>J49</f>
        <v>0</v>
      </c>
      <c r="L49" s="73">
        <f>K49</f>
        <v>0</v>
      </c>
      <c r="M49" s="114"/>
      <c r="N49" s="115"/>
      <c r="O49" s="114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5"/>
    </row>
    <row r="50" spans="2:38" ht="16.5">
      <c r="B50" s="164" t="s">
        <v>56</v>
      </c>
      <c r="C50" s="165"/>
      <c r="D50" s="165"/>
      <c r="E50" s="72">
        <v>0.02</v>
      </c>
      <c r="F50" s="258"/>
      <c r="G50" s="259"/>
      <c r="H50" s="260"/>
      <c r="I50" s="97">
        <f>SUM(O50:Z50)</f>
        <v>275</v>
      </c>
      <c r="J50" s="96">
        <f>SUM(AA50:AL50)</f>
        <v>300</v>
      </c>
      <c r="K50" s="96">
        <f>J50</f>
        <v>300</v>
      </c>
      <c r="L50" s="98">
        <f>K50</f>
        <v>300</v>
      </c>
      <c r="M50" s="104">
        <f>L95*$E$50/12</f>
        <v>0</v>
      </c>
      <c r="N50" s="105">
        <f aca="true" t="shared" si="18" ref="N50:AL50">M95*$E$50/12</f>
        <v>0</v>
      </c>
      <c r="O50" s="104">
        <f t="shared" si="18"/>
        <v>0</v>
      </c>
      <c r="P50" s="102">
        <f t="shared" si="18"/>
        <v>25</v>
      </c>
      <c r="Q50" s="102">
        <f t="shared" si="18"/>
        <v>25</v>
      </c>
      <c r="R50" s="102">
        <f t="shared" si="18"/>
        <v>25</v>
      </c>
      <c r="S50" s="102">
        <f t="shared" si="18"/>
        <v>25</v>
      </c>
      <c r="T50" s="102">
        <f t="shared" si="18"/>
        <v>25</v>
      </c>
      <c r="U50" s="102">
        <f t="shared" si="18"/>
        <v>25</v>
      </c>
      <c r="V50" s="102">
        <f t="shared" si="18"/>
        <v>25</v>
      </c>
      <c r="W50" s="102">
        <f t="shared" si="18"/>
        <v>25</v>
      </c>
      <c r="X50" s="102">
        <f t="shared" si="18"/>
        <v>25</v>
      </c>
      <c r="Y50" s="102">
        <f t="shared" si="18"/>
        <v>25</v>
      </c>
      <c r="Z50" s="105">
        <f t="shared" si="18"/>
        <v>25</v>
      </c>
      <c r="AA50" s="104">
        <f t="shared" si="18"/>
        <v>25</v>
      </c>
      <c r="AB50" s="102">
        <f t="shared" si="18"/>
        <v>25</v>
      </c>
      <c r="AC50" s="102">
        <f t="shared" si="18"/>
        <v>25</v>
      </c>
      <c r="AD50" s="102">
        <f t="shared" si="18"/>
        <v>25</v>
      </c>
      <c r="AE50" s="102">
        <f t="shared" si="18"/>
        <v>25</v>
      </c>
      <c r="AF50" s="102">
        <f t="shared" si="18"/>
        <v>25</v>
      </c>
      <c r="AG50" s="102">
        <f t="shared" si="18"/>
        <v>25</v>
      </c>
      <c r="AH50" s="102">
        <f t="shared" si="18"/>
        <v>25</v>
      </c>
      <c r="AI50" s="102">
        <f t="shared" si="18"/>
        <v>25</v>
      </c>
      <c r="AJ50" s="102">
        <f t="shared" si="18"/>
        <v>25</v>
      </c>
      <c r="AK50" s="102">
        <f t="shared" si="18"/>
        <v>25</v>
      </c>
      <c r="AL50" s="105">
        <f t="shared" si="18"/>
        <v>25</v>
      </c>
    </row>
    <row r="51" spans="2:38" ht="17.25" thickBot="1">
      <c r="B51" s="169" t="s">
        <v>57</v>
      </c>
      <c r="C51" s="170"/>
      <c r="D51" s="170"/>
      <c r="E51" s="245"/>
      <c r="F51" s="33">
        <f>IF(I51=0,0,(J51-I51)/I51)</f>
        <v>-0.9778475170758723</v>
      </c>
      <c r="G51" s="34">
        <f>IF(J51=0,0,(K51-J51)/J51)</f>
        <v>-0.869565217391305</v>
      </c>
      <c r="H51" s="35">
        <f>IF(K51=0,0,(L51-K51)/K51)</f>
        <v>-3.7733333333333463</v>
      </c>
      <c r="I51" s="117">
        <f>I48-I49-I50</f>
        <v>-62295.5</v>
      </c>
      <c r="J51" s="118">
        <f aca="true" t="shared" si="19" ref="J51:AL51">J48-J49-J50</f>
        <v>-1380</v>
      </c>
      <c r="K51" s="118">
        <f t="shared" si="19"/>
        <v>-179.9999999999991</v>
      </c>
      <c r="L51" s="120">
        <f t="shared" si="19"/>
        <v>499.1999999999998</v>
      </c>
      <c r="M51" s="117">
        <f t="shared" si="19"/>
        <v>-90</v>
      </c>
      <c r="N51" s="120">
        <f t="shared" si="19"/>
        <v>-923</v>
      </c>
      <c r="O51" s="117">
        <f t="shared" si="19"/>
        <v>-923</v>
      </c>
      <c r="P51" s="118">
        <f t="shared" si="19"/>
        <v>-948</v>
      </c>
      <c r="Q51" s="118">
        <f t="shared" si="19"/>
        <v>-3580.5</v>
      </c>
      <c r="R51" s="118">
        <f t="shared" si="19"/>
        <v>-5733</v>
      </c>
      <c r="S51" s="118">
        <f t="shared" si="19"/>
        <v>-5613</v>
      </c>
      <c r="T51" s="118">
        <f t="shared" si="19"/>
        <v>-6405</v>
      </c>
      <c r="U51" s="118">
        <f t="shared" si="19"/>
        <v>-6405</v>
      </c>
      <c r="V51" s="118">
        <f t="shared" si="19"/>
        <v>-6405</v>
      </c>
      <c r="W51" s="118">
        <f t="shared" si="19"/>
        <v>-6405</v>
      </c>
      <c r="X51" s="118">
        <f t="shared" si="19"/>
        <v>-6405</v>
      </c>
      <c r="Y51" s="118">
        <f t="shared" si="19"/>
        <v>-6405</v>
      </c>
      <c r="Z51" s="120">
        <f t="shared" si="19"/>
        <v>-7068</v>
      </c>
      <c r="AA51" s="117">
        <f t="shared" si="19"/>
        <v>-115</v>
      </c>
      <c r="AB51" s="118">
        <f t="shared" si="19"/>
        <v>-115</v>
      </c>
      <c r="AC51" s="118">
        <f t="shared" si="19"/>
        <v>-115</v>
      </c>
      <c r="AD51" s="118">
        <f t="shared" si="19"/>
        <v>-115</v>
      </c>
      <c r="AE51" s="118">
        <f t="shared" si="19"/>
        <v>-115</v>
      </c>
      <c r="AF51" s="118">
        <f t="shared" si="19"/>
        <v>-115</v>
      </c>
      <c r="AG51" s="118">
        <f t="shared" si="19"/>
        <v>-115</v>
      </c>
      <c r="AH51" s="118">
        <f t="shared" si="19"/>
        <v>-115</v>
      </c>
      <c r="AI51" s="118">
        <f t="shared" si="19"/>
        <v>-115</v>
      </c>
      <c r="AJ51" s="118">
        <f t="shared" si="19"/>
        <v>-115</v>
      </c>
      <c r="AK51" s="118">
        <f t="shared" si="19"/>
        <v>-115</v>
      </c>
      <c r="AL51" s="120">
        <f t="shared" si="19"/>
        <v>-115</v>
      </c>
    </row>
    <row r="52" spans="15:16" ht="16.5">
      <c r="O52" s="27"/>
      <c r="P52" s="27"/>
    </row>
    <row r="53" spans="5:16" ht="17.25" thickBot="1">
      <c r="E53" s="24"/>
      <c r="F53" s="24"/>
      <c r="G53" s="24"/>
      <c r="H53" s="24"/>
      <c r="I53" s="24"/>
      <c r="J53" s="279" t="s">
        <v>58</v>
      </c>
      <c r="K53" s="279"/>
      <c r="L53" s="279"/>
      <c r="O53" s="224" t="s">
        <v>59</v>
      </c>
      <c r="P53" s="224"/>
    </row>
    <row r="54" spans="5:38" ht="16.5">
      <c r="E54" s="25"/>
      <c r="F54" s="25"/>
      <c r="G54" s="25"/>
      <c r="H54" s="25"/>
      <c r="I54" s="25"/>
      <c r="J54" s="183" t="s">
        <v>60</v>
      </c>
      <c r="K54" s="184"/>
      <c r="L54" s="185"/>
      <c r="M54" s="246" t="s">
        <v>8</v>
      </c>
      <c r="N54" s="247"/>
      <c r="O54" s="183" t="s">
        <v>9</v>
      </c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5"/>
      <c r="AA54" s="183" t="s">
        <v>10</v>
      </c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5"/>
    </row>
    <row r="55" spans="3:38" ht="17.25" thickBot="1">
      <c r="C55" s="62" t="s">
        <v>15</v>
      </c>
      <c r="E55" s="25"/>
      <c r="F55" s="25"/>
      <c r="G55" s="25"/>
      <c r="H55" s="25"/>
      <c r="I55" s="25"/>
      <c r="J55" s="186"/>
      <c r="K55" s="187"/>
      <c r="L55" s="188"/>
      <c r="M55" s="14">
        <f>DATE(YEAR(N55),MONTH(N55)-1,1)</f>
        <v>44228</v>
      </c>
      <c r="N55" s="7">
        <f>DATE(YEAR(O55),MONTH(O55)-1,1)</f>
        <v>44256</v>
      </c>
      <c r="O55" s="14">
        <f>DATE($L$2,$N$2,1)</f>
        <v>44287</v>
      </c>
      <c r="P55" s="6">
        <f aca="true" t="shared" si="20" ref="P55:AL55">DATE(YEAR(O55),MONTH(O55)+1,1)</f>
        <v>44317</v>
      </c>
      <c r="Q55" s="6">
        <f t="shared" si="20"/>
        <v>44348</v>
      </c>
      <c r="R55" s="6">
        <f t="shared" si="20"/>
        <v>44378</v>
      </c>
      <c r="S55" s="6">
        <f t="shared" si="20"/>
        <v>44409</v>
      </c>
      <c r="T55" s="6">
        <f t="shared" si="20"/>
        <v>44440</v>
      </c>
      <c r="U55" s="6">
        <f t="shared" si="20"/>
        <v>44470</v>
      </c>
      <c r="V55" s="6">
        <f t="shared" si="20"/>
        <v>44501</v>
      </c>
      <c r="W55" s="6">
        <f t="shared" si="20"/>
        <v>44531</v>
      </c>
      <c r="X55" s="6">
        <f t="shared" si="20"/>
        <v>44562</v>
      </c>
      <c r="Y55" s="6">
        <f t="shared" si="20"/>
        <v>44593</v>
      </c>
      <c r="Z55" s="7">
        <f t="shared" si="20"/>
        <v>44621</v>
      </c>
      <c r="AA55" s="14">
        <f t="shared" si="20"/>
        <v>44652</v>
      </c>
      <c r="AB55" s="6">
        <f t="shared" si="20"/>
        <v>44682</v>
      </c>
      <c r="AC55" s="6">
        <f t="shared" si="20"/>
        <v>44713</v>
      </c>
      <c r="AD55" s="6">
        <f t="shared" si="20"/>
        <v>44743</v>
      </c>
      <c r="AE55" s="6">
        <f t="shared" si="20"/>
        <v>44774</v>
      </c>
      <c r="AF55" s="6">
        <f t="shared" si="20"/>
        <v>44805</v>
      </c>
      <c r="AG55" s="6">
        <f t="shared" si="20"/>
        <v>44835</v>
      </c>
      <c r="AH55" s="6">
        <f t="shared" si="20"/>
        <v>44866</v>
      </c>
      <c r="AI55" s="6">
        <f t="shared" si="20"/>
        <v>44896</v>
      </c>
      <c r="AJ55" s="6">
        <f t="shared" si="20"/>
        <v>44927</v>
      </c>
      <c r="AK55" s="6">
        <f t="shared" si="20"/>
        <v>44958</v>
      </c>
      <c r="AL55" s="7">
        <f t="shared" si="20"/>
        <v>44986</v>
      </c>
    </row>
    <row r="56" spans="3:38" ht="16.5">
      <c r="C56" s="62" t="s">
        <v>17</v>
      </c>
      <c r="E56" s="25"/>
      <c r="F56" s="25"/>
      <c r="G56" s="25"/>
      <c r="H56" s="25"/>
      <c r="I56" s="25"/>
      <c r="J56" s="261"/>
      <c r="K56" s="198"/>
      <c r="L56" s="199"/>
      <c r="M56" s="15"/>
      <c r="N56" s="12"/>
      <c r="O56" s="1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5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2"/>
    </row>
    <row r="57" spans="3:38" ht="17.25" thickBot="1">
      <c r="C57" s="62" t="s">
        <v>18</v>
      </c>
      <c r="E57" s="25"/>
      <c r="F57" s="25"/>
      <c r="G57" s="25"/>
      <c r="H57" s="25"/>
      <c r="I57" s="25"/>
      <c r="J57" s="281" t="s">
        <v>61</v>
      </c>
      <c r="K57" s="282"/>
      <c r="L57" s="303"/>
      <c r="M57" s="125">
        <v>5000</v>
      </c>
      <c r="N57" s="126">
        <f aca="true" t="shared" si="21" ref="N57:AL57">M93</f>
        <v>4405</v>
      </c>
      <c r="O57" s="127">
        <f t="shared" si="21"/>
        <v>7977</v>
      </c>
      <c r="P57" s="128">
        <f t="shared" si="21"/>
        <v>22054</v>
      </c>
      <c r="Q57" s="128">
        <f t="shared" si="21"/>
        <v>21106</v>
      </c>
      <c r="R57" s="128">
        <f t="shared" si="21"/>
        <v>17525.5</v>
      </c>
      <c r="S57" s="128">
        <f t="shared" si="21"/>
        <v>11792.5</v>
      </c>
      <c r="T57" s="128">
        <f t="shared" si="21"/>
        <v>6179.5</v>
      </c>
      <c r="U57" s="128">
        <f t="shared" si="21"/>
        <v>-225.5</v>
      </c>
      <c r="V57" s="128">
        <f t="shared" si="21"/>
        <v>-6630.5</v>
      </c>
      <c r="W57" s="128">
        <f t="shared" si="21"/>
        <v>-18035.5</v>
      </c>
      <c r="X57" s="128">
        <f t="shared" si="21"/>
        <v>-24440.5</v>
      </c>
      <c r="Y57" s="128">
        <f t="shared" si="21"/>
        <v>-30845.5</v>
      </c>
      <c r="Z57" s="126">
        <f t="shared" si="21"/>
        <v>-37250.5</v>
      </c>
      <c r="AA57" s="127">
        <f t="shared" si="21"/>
        <v>-44318.5</v>
      </c>
      <c r="AB57" s="128">
        <f t="shared" si="21"/>
        <v>-44433.5</v>
      </c>
      <c r="AC57" s="128">
        <f t="shared" si="21"/>
        <v>-44548.5</v>
      </c>
      <c r="AD57" s="128">
        <f t="shared" si="21"/>
        <v>-44663.5</v>
      </c>
      <c r="AE57" s="128">
        <f t="shared" si="21"/>
        <v>-44778.5</v>
      </c>
      <c r="AF57" s="128">
        <f t="shared" si="21"/>
        <v>-44893.5</v>
      </c>
      <c r="AG57" s="128">
        <f t="shared" si="21"/>
        <v>-45008.5</v>
      </c>
      <c r="AH57" s="128">
        <f t="shared" si="21"/>
        <v>-45123.5</v>
      </c>
      <c r="AI57" s="128">
        <f t="shared" si="21"/>
        <v>-45238.5</v>
      </c>
      <c r="AJ57" s="128">
        <f t="shared" si="21"/>
        <v>-45353.5</v>
      </c>
      <c r="AK57" s="128">
        <f t="shared" si="21"/>
        <v>-45468.5</v>
      </c>
      <c r="AL57" s="126">
        <f t="shared" si="21"/>
        <v>-45583.5</v>
      </c>
    </row>
    <row r="58" spans="3:38" ht="17.25" thickTop="1">
      <c r="C58" s="62" t="s">
        <v>62</v>
      </c>
      <c r="E58" s="25"/>
      <c r="F58" s="25"/>
      <c r="G58" s="25"/>
      <c r="H58" s="25"/>
      <c r="I58" s="25"/>
      <c r="J58" s="261"/>
      <c r="K58" s="198"/>
      <c r="L58" s="199"/>
      <c r="M58" s="121"/>
      <c r="N58" s="122"/>
      <c r="O58" s="121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2"/>
      <c r="AA58" s="121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2"/>
    </row>
    <row r="59" spans="5:38" ht="16.5">
      <c r="E59" s="25"/>
      <c r="F59" s="25"/>
      <c r="G59" s="25"/>
      <c r="H59" s="25"/>
      <c r="I59" s="25"/>
      <c r="J59" s="164" t="s">
        <v>63</v>
      </c>
      <c r="K59" s="307">
        <f aca="true" t="shared" si="22" ref="K59:K64">C6</f>
        <v>0</v>
      </c>
      <c r="L59" s="308"/>
      <c r="M59" s="104">
        <f>IF($E$6="現金",M6,IF($E$6="当月末",M6,IF($E$6="翌月末",0,0)))</f>
        <v>0</v>
      </c>
      <c r="N59" s="105">
        <f>IF($E$6="現金",N6,IF($E$6="当月末",N6,IF($E$6="翌月末",M6,0)))</f>
        <v>0</v>
      </c>
      <c r="O59" s="104">
        <f>IF($E$6="現金",O6,IF($E$6="当月末",O6,IF($E$6="翌月末",N6,M6)))</f>
        <v>500</v>
      </c>
      <c r="P59" s="102">
        <f aca="true" t="shared" si="23" ref="P59:AL59">IF($E$6="現金",P6,IF($E$6="当月末",P6,IF($E$6="翌月末",O6,N6)))</f>
        <v>500</v>
      </c>
      <c r="Q59" s="102">
        <f t="shared" si="23"/>
        <v>500</v>
      </c>
      <c r="R59" s="102">
        <f t="shared" si="23"/>
        <v>500</v>
      </c>
      <c r="S59" s="102">
        <f t="shared" si="23"/>
        <v>500</v>
      </c>
      <c r="T59" s="102">
        <f t="shared" si="23"/>
        <v>500</v>
      </c>
      <c r="U59" s="102">
        <f t="shared" si="23"/>
        <v>500</v>
      </c>
      <c r="V59" s="102">
        <f t="shared" si="23"/>
        <v>500</v>
      </c>
      <c r="W59" s="102">
        <f t="shared" si="23"/>
        <v>500</v>
      </c>
      <c r="X59" s="102">
        <f t="shared" si="23"/>
        <v>500</v>
      </c>
      <c r="Y59" s="102">
        <f t="shared" si="23"/>
        <v>500</v>
      </c>
      <c r="Z59" s="105">
        <f t="shared" si="23"/>
        <v>500</v>
      </c>
      <c r="AA59" s="104">
        <f t="shared" si="23"/>
        <v>500</v>
      </c>
      <c r="AB59" s="102">
        <f t="shared" si="23"/>
        <v>500</v>
      </c>
      <c r="AC59" s="102">
        <f t="shared" si="23"/>
        <v>500</v>
      </c>
      <c r="AD59" s="102">
        <f t="shared" si="23"/>
        <v>500</v>
      </c>
      <c r="AE59" s="102">
        <f t="shared" si="23"/>
        <v>500</v>
      </c>
      <c r="AF59" s="102">
        <f t="shared" si="23"/>
        <v>500</v>
      </c>
      <c r="AG59" s="102">
        <f t="shared" si="23"/>
        <v>500</v>
      </c>
      <c r="AH59" s="102">
        <f t="shared" si="23"/>
        <v>500</v>
      </c>
      <c r="AI59" s="102">
        <f t="shared" si="23"/>
        <v>500</v>
      </c>
      <c r="AJ59" s="102">
        <f t="shared" si="23"/>
        <v>500</v>
      </c>
      <c r="AK59" s="102">
        <f t="shared" si="23"/>
        <v>500</v>
      </c>
      <c r="AL59" s="105">
        <f t="shared" si="23"/>
        <v>500</v>
      </c>
    </row>
    <row r="60" spans="5:38" ht="16.5">
      <c r="E60" s="25"/>
      <c r="F60" s="25"/>
      <c r="G60" s="25"/>
      <c r="H60" s="25"/>
      <c r="I60" s="25"/>
      <c r="J60" s="164"/>
      <c r="K60" s="307">
        <f t="shared" si="22"/>
        <v>0</v>
      </c>
      <c r="L60" s="308"/>
      <c r="M60" s="104">
        <f>IF($E$7="現金",M7,IF($E$7="当月末",M7,IF($E$7="翌月末",0,0)))</f>
        <v>0</v>
      </c>
      <c r="N60" s="105">
        <f>IF($E$7="現金",N7,IF($E$7="当月末",N7,IF($E$7="翌月末",M7,0)))</f>
        <v>0</v>
      </c>
      <c r="O60" s="104">
        <f>IF($E$7="現金",O7,IF($E$7="当月末",O7,IF($E$7="翌月末",N7,M7)))</f>
        <v>5</v>
      </c>
      <c r="P60" s="102">
        <f aca="true" t="shared" si="24" ref="P60:AL60">IF($E$7="現金",P7,IF($E$7="当月末",P7,IF($E$7="翌月末",O7,N7)))</f>
        <v>5</v>
      </c>
      <c r="Q60" s="102">
        <f t="shared" si="24"/>
        <v>5</v>
      </c>
      <c r="R60" s="102">
        <f t="shared" si="24"/>
        <v>5</v>
      </c>
      <c r="S60" s="102">
        <f t="shared" si="24"/>
        <v>5</v>
      </c>
      <c r="T60" s="102">
        <f t="shared" si="24"/>
        <v>5</v>
      </c>
      <c r="U60" s="102">
        <f t="shared" si="24"/>
        <v>5</v>
      </c>
      <c r="V60" s="102">
        <f t="shared" si="24"/>
        <v>5</v>
      </c>
      <c r="W60" s="102">
        <f t="shared" si="24"/>
        <v>5</v>
      </c>
      <c r="X60" s="102">
        <f t="shared" si="24"/>
        <v>5</v>
      </c>
      <c r="Y60" s="102">
        <f t="shared" si="24"/>
        <v>5</v>
      </c>
      <c r="Z60" s="105">
        <f t="shared" si="24"/>
        <v>5</v>
      </c>
      <c r="AA60" s="104">
        <f t="shared" si="24"/>
        <v>5</v>
      </c>
      <c r="AB60" s="102">
        <f t="shared" si="24"/>
        <v>5</v>
      </c>
      <c r="AC60" s="102">
        <f t="shared" si="24"/>
        <v>5</v>
      </c>
      <c r="AD60" s="102">
        <f t="shared" si="24"/>
        <v>5</v>
      </c>
      <c r="AE60" s="102">
        <f t="shared" si="24"/>
        <v>5</v>
      </c>
      <c r="AF60" s="102">
        <f t="shared" si="24"/>
        <v>5</v>
      </c>
      <c r="AG60" s="102">
        <f t="shared" si="24"/>
        <v>5</v>
      </c>
      <c r="AH60" s="102">
        <f t="shared" si="24"/>
        <v>5</v>
      </c>
      <c r="AI60" s="102">
        <f t="shared" si="24"/>
        <v>5</v>
      </c>
      <c r="AJ60" s="102">
        <f t="shared" si="24"/>
        <v>5</v>
      </c>
      <c r="AK60" s="102">
        <f t="shared" si="24"/>
        <v>5</v>
      </c>
      <c r="AL60" s="105">
        <f t="shared" si="24"/>
        <v>5</v>
      </c>
    </row>
    <row r="61" spans="5:38" ht="16.5">
      <c r="E61" s="25"/>
      <c r="F61" s="25"/>
      <c r="G61" s="25"/>
      <c r="H61" s="25"/>
      <c r="I61" s="25"/>
      <c r="J61" s="164"/>
      <c r="K61" s="307">
        <f t="shared" si="22"/>
        <v>0</v>
      </c>
      <c r="L61" s="308"/>
      <c r="M61" s="104">
        <f>IF($E$8="現金",M8,IF($E$8="当月末",M8,IF($E$8="翌月末",0,0)))</f>
        <v>0</v>
      </c>
      <c r="N61" s="105">
        <f>IF($E$8="現金",N8,IF($E$8="当月末",N8,IF($E$8="翌月末",M8,0)))</f>
        <v>0</v>
      </c>
      <c r="O61" s="104">
        <f>IF($E$8="現金",O8,IF($E$8="当月末",O8,IF($E$8="翌月末",N8,M8)))</f>
        <v>0</v>
      </c>
      <c r="P61" s="102">
        <f aca="true" t="shared" si="25" ref="P61:AL61">IF($E$8="現金",P8,IF($E$8="当月末",P8,IF($E$8="翌月末",O8,N8)))</f>
        <v>0</v>
      </c>
      <c r="Q61" s="102">
        <f t="shared" si="25"/>
        <v>0</v>
      </c>
      <c r="R61" s="102">
        <f t="shared" si="25"/>
        <v>0</v>
      </c>
      <c r="S61" s="102">
        <f t="shared" si="25"/>
        <v>0</v>
      </c>
      <c r="T61" s="102">
        <f t="shared" si="25"/>
        <v>0</v>
      </c>
      <c r="U61" s="102">
        <f t="shared" si="25"/>
        <v>0</v>
      </c>
      <c r="V61" s="102">
        <f t="shared" si="25"/>
        <v>0</v>
      </c>
      <c r="W61" s="102">
        <f t="shared" si="25"/>
        <v>0</v>
      </c>
      <c r="X61" s="102">
        <f t="shared" si="25"/>
        <v>0</v>
      </c>
      <c r="Y61" s="102">
        <f t="shared" si="25"/>
        <v>0</v>
      </c>
      <c r="Z61" s="105">
        <f t="shared" si="25"/>
        <v>0</v>
      </c>
      <c r="AA61" s="104">
        <f t="shared" si="25"/>
        <v>0</v>
      </c>
      <c r="AB61" s="102">
        <f t="shared" si="25"/>
        <v>0</v>
      </c>
      <c r="AC61" s="102">
        <f t="shared" si="25"/>
        <v>0</v>
      </c>
      <c r="AD61" s="102">
        <f t="shared" si="25"/>
        <v>0</v>
      </c>
      <c r="AE61" s="102">
        <f t="shared" si="25"/>
        <v>0</v>
      </c>
      <c r="AF61" s="102">
        <f t="shared" si="25"/>
        <v>0</v>
      </c>
      <c r="AG61" s="102">
        <f t="shared" si="25"/>
        <v>0</v>
      </c>
      <c r="AH61" s="102">
        <f t="shared" si="25"/>
        <v>0</v>
      </c>
      <c r="AI61" s="102">
        <f t="shared" si="25"/>
        <v>0</v>
      </c>
      <c r="AJ61" s="102">
        <f t="shared" si="25"/>
        <v>0</v>
      </c>
      <c r="AK61" s="102">
        <f t="shared" si="25"/>
        <v>0</v>
      </c>
      <c r="AL61" s="105">
        <f t="shared" si="25"/>
        <v>0</v>
      </c>
    </row>
    <row r="62" spans="5:38" ht="16.5">
      <c r="E62" s="25"/>
      <c r="F62" s="25"/>
      <c r="G62" s="25"/>
      <c r="H62" s="25"/>
      <c r="I62" s="25"/>
      <c r="J62" s="164"/>
      <c r="K62" s="307">
        <f t="shared" si="22"/>
        <v>0</v>
      </c>
      <c r="L62" s="308"/>
      <c r="M62" s="104">
        <f>IF($E$9="現金",M9,IF($E$9="当月末",M9,IF($E$9="翌月末",0,0)))</f>
        <v>0</v>
      </c>
      <c r="N62" s="105">
        <f>IF($E$6="現金",N9,IF($E$6="当月末",N9,IF($E$6="翌月末",M9,0)))</f>
        <v>0</v>
      </c>
      <c r="O62" s="104">
        <f aca="true" t="shared" si="26" ref="O62:AL62">IF($E$6="現金",O9,IF($E$6="当月末",O9,IF($E$6="翌月末",N9,M9)))</f>
        <v>0</v>
      </c>
      <c r="P62" s="102">
        <f t="shared" si="26"/>
        <v>0</v>
      </c>
      <c r="Q62" s="102">
        <f t="shared" si="26"/>
        <v>0</v>
      </c>
      <c r="R62" s="102">
        <f t="shared" si="26"/>
        <v>0</v>
      </c>
      <c r="S62" s="102">
        <f t="shared" si="26"/>
        <v>0</v>
      </c>
      <c r="T62" s="102">
        <f t="shared" si="26"/>
        <v>0</v>
      </c>
      <c r="U62" s="102">
        <f t="shared" si="26"/>
        <v>0</v>
      </c>
      <c r="V62" s="102">
        <f t="shared" si="26"/>
        <v>0</v>
      </c>
      <c r="W62" s="102">
        <f t="shared" si="26"/>
        <v>0</v>
      </c>
      <c r="X62" s="102">
        <f t="shared" si="26"/>
        <v>0</v>
      </c>
      <c r="Y62" s="102">
        <f t="shared" si="26"/>
        <v>0</v>
      </c>
      <c r="Z62" s="105">
        <f t="shared" si="26"/>
        <v>0</v>
      </c>
      <c r="AA62" s="104">
        <f t="shared" si="26"/>
        <v>0</v>
      </c>
      <c r="AB62" s="102">
        <f t="shared" si="26"/>
        <v>0</v>
      </c>
      <c r="AC62" s="102">
        <f t="shared" si="26"/>
        <v>0</v>
      </c>
      <c r="AD62" s="102">
        <f t="shared" si="26"/>
        <v>0</v>
      </c>
      <c r="AE62" s="102">
        <f t="shared" si="26"/>
        <v>0</v>
      </c>
      <c r="AF62" s="102">
        <f t="shared" si="26"/>
        <v>0</v>
      </c>
      <c r="AG62" s="102">
        <f t="shared" si="26"/>
        <v>0</v>
      </c>
      <c r="AH62" s="102">
        <f t="shared" si="26"/>
        <v>0</v>
      </c>
      <c r="AI62" s="102">
        <f t="shared" si="26"/>
        <v>0</v>
      </c>
      <c r="AJ62" s="102">
        <f t="shared" si="26"/>
        <v>0</v>
      </c>
      <c r="AK62" s="102">
        <f t="shared" si="26"/>
        <v>0</v>
      </c>
      <c r="AL62" s="105">
        <f t="shared" si="26"/>
        <v>0</v>
      </c>
    </row>
    <row r="63" spans="5:38" ht="16.5">
      <c r="E63" s="25"/>
      <c r="F63" s="25"/>
      <c r="G63" s="25"/>
      <c r="H63" s="25"/>
      <c r="I63" s="25"/>
      <c r="J63" s="164"/>
      <c r="K63" s="307">
        <f t="shared" si="22"/>
        <v>0</v>
      </c>
      <c r="L63" s="308"/>
      <c r="M63" s="104">
        <f>IF($E$10="現金",M10,IF($E$10="当月末",M10,IF($E$10="翌月末",0,0)))</f>
        <v>0</v>
      </c>
      <c r="N63" s="105">
        <f>IF($E$10="現金",N10,IF($E$10="当月末",N10,IF($E$10="翌月末",M10,0)))</f>
        <v>0</v>
      </c>
      <c r="O63" s="104">
        <f>IF($E$10="現金",O10,IF($E$10="当月末",O10,IF($E$10="翌月末",N10,M10)))</f>
        <v>0</v>
      </c>
      <c r="P63" s="102">
        <f aca="true" t="shared" si="27" ref="P63:AL63">IF($E$10="現金",P10,IF($E$10="当月末",P10,IF($E$10="翌月末",O10,N10)))</f>
        <v>0</v>
      </c>
      <c r="Q63" s="102">
        <f t="shared" si="27"/>
        <v>0</v>
      </c>
      <c r="R63" s="102">
        <f t="shared" si="27"/>
        <v>0</v>
      </c>
      <c r="S63" s="102">
        <f t="shared" si="27"/>
        <v>0</v>
      </c>
      <c r="T63" s="102">
        <f t="shared" si="27"/>
        <v>0</v>
      </c>
      <c r="U63" s="102">
        <f t="shared" si="27"/>
        <v>0</v>
      </c>
      <c r="V63" s="102">
        <f t="shared" si="27"/>
        <v>0</v>
      </c>
      <c r="W63" s="102">
        <f t="shared" si="27"/>
        <v>0</v>
      </c>
      <c r="X63" s="102">
        <f t="shared" si="27"/>
        <v>0</v>
      </c>
      <c r="Y63" s="102">
        <f t="shared" si="27"/>
        <v>0</v>
      </c>
      <c r="Z63" s="105">
        <f t="shared" si="27"/>
        <v>0</v>
      </c>
      <c r="AA63" s="104">
        <f t="shared" si="27"/>
        <v>0</v>
      </c>
      <c r="AB63" s="102">
        <f t="shared" si="27"/>
        <v>0</v>
      </c>
      <c r="AC63" s="102">
        <f t="shared" si="27"/>
        <v>0</v>
      </c>
      <c r="AD63" s="102">
        <f t="shared" si="27"/>
        <v>0</v>
      </c>
      <c r="AE63" s="102">
        <f t="shared" si="27"/>
        <v>0</v>
      </c>
      <c r="AF63" s="102">
        <f t="shared" si="27"/>
        <v>0</v>
      </c>
      <c r="AG63" s="102">
        <f t="shared" si="27"/>
        <v>0</v>
      </c>
      <c r="AH63" s="102">
        <f t="shared" si="27"/>
        <v>0</v>
      </c>
      <c r="AI63" s="102">
        <f t="shared" si="27"/>
        <v>0</v>
      </c>
      <c r="AJ63" s="102">
        <f t="shared" si="27"/>
        <v>0</v>
      </c>
      <c r="AK63" s="102">
        <f t="shared" si="27"/>
        <v>0</v>
      </c>
      <c r="AL63" s="105">
        <f t="shared" si="27"/>
        <v>0</v>
      </c>
    </row>
    <row r="64" spans="5:38" ht="16.5">
      <c r="E64" s="25"/>
      <c r="F64" s="25"/>
      <c r="G64" s="25"/>
      <c r="H64" s="25"/>
      <c r="I64" s="25"/>
      <c r="J64" s="164"/>
      <c r="K64" s="307">
        <f t="shared" si="22"/>
        <v>0</v>
      </c>
      <c r="L64" s="308"/>
      <c r="M64" s="104">
        <f>IF($E$11="現金",M11,IF($E$11="当月末",M11,IF($E$11="翌月末",0,0)))</f>
        <v>0</v>
      </c>
      <c r="N64" s="105">
        <f>IF($E$11="現金",N11,IF($E$11="当月末",N11,IF($E$11="翌月末",M11,0)))</f>
        <v>0</v>
      </c>
      <c r="O64" s="104">
        <f>IF($E$11="現金",O11,IF($E$11="当月末",O11,IF($E$11="翌月末",N11,M11)))</f>
        <v>0</v>
      </c>
      <c r="P64" s="102">
        <f aca="true" t="shared" si="28" ref="P64:AL64">IF($E$11="現金",P11,IF($E$11="当月末",P11,IF($E$11="翌月末",O11,N11)))</f>
        <v>0</v>
      </c>
      <c r="Q64" s="102">
        <f t="shared" si="28"/>
        <v>0</v>
      </c>
      <c r="R64" s="102">
        <f t="shared" si="28"/>
        <v>0</v>
      </c>
      <c r="S64" s="102">
        <f t="shared" si="28"/>
        <v>0</v>
      </c>
      <c r="T64" s="102">
        <f t="shared" si="28"/>
        <v>0</v>
      </c>
      <c r="U64" s="102">
        <f t="shared" si="28"/>
        <v>0</v>
      </c>
      <c r="V64" s="102">
        <f t="shared" si="28"/>
        <v>0</v>
      </c>
      <c r="W64" s="102">
        <f t="shared" si="28"/>
        <v>0</v>
      </c>
      <c r="X64" s="102">
        <f t="shared" si="28"/>
        <v>0</v>
      </c>
      <c r="Y64" s="102">
        <f t="shared" si="28"/>
        <v>0</v>
      </c>
      <c r="Z64" s="105">
        <f t="shared" si="28"/>
        <v>0</v>
      </c>
      <c r="AA64" s="104">
        <f t="shared" si="28"/>
        <v>0</v>
      </c>
      <c r="AB64" s="102">
        <f t="shared" si="28"/>
        <v>0</v>
      </c>
      <c r="AC64" s="102">
        <f t="shared" si="28"/>
        <v>0</v>
      </c>
      <c r="AD64" s="102">
        <f t="shared" si="28"/>
        <v>0</v>
      </c>
      <c r="AE64" s="102">
        <f t="shared" si="28"/>
        <v>0</v>
      </c>
      <c r="AF64" s="102">
        <f t="shared" si="28"/>
        <v>0</v>
      </c>
      <c r="AG64" s="102">
        <f t="shared" si="28"/>
        <v>0</v>
      </c>
      <c r="AH64" s="102">
        <f t="shared" si="28"/>
        <v>0</v>
      </c>
      <c r="AI64" s="102">
        <f t="shared" si="28"/>
        <v>0</v>
      </c>
      <c r="AJ64" s="102">
        <f t="shared" si="28"/>
        <v>0</v>
      </c>
      <c r="AK64" s="102">
        <f t="shared" si="28"/>
        <v>0</v>
      </c>
      <c r="AL64" s="105">
        <f t="shared" si="28"/>
        <v>0</v>
      </c>
    </row>
    <row r="65" spans="5:38" ht="17.25" thickBot="1">
      <c r="E65" s="25"/>
      <c r="F65" s="25"/>
      <c r="G65" s="25"/>
      <c r="H65" s="25"/>
      <c r="I65" s="25"/>
      <c r="J65" s="195" t="s">
        <v>64</v>
      </c>
      <c r="K65" s="196"/>
      <c r="L65" s="197"/>
      <c r="M65" s="127">
        <f>SUM(M59:M64)</f>
        <v>0</v>
      </c>
      <c r="N65" s="126">
        <f aca="true" t="shared" si="29" ref="N65:AL65">SUM(N59:N64)</f>
        <v>0</v>
      </c>
      <c r="O65" s="127">
        <f t="shared" si="29"/>
        <v>505</v>
      </c>
      <c r="P65" s="128">
        <f t="shared" si="29"/>
        <v>505</v>
      </c>
      <c r="Q65" s="128">
        <f t="shared" si="29"/>
        <v>505</v>
      </c>
      <c r="R65" s="128">
        <f t="shared" si="29"/>
        <v>505</v>
      </c>
      <c r="S65" s="128">
        <f t="shared" si="29"/>
        <v>505</v>
      </c>
      <c r="T65" s="128">
        <f t="shared" si="29"/>
        <v>505</v>
      </c>
      <c r="U65" s="128">
        <f t="shared" si="29"/>
        <v>505</v>
      </c>
      <c r="V65" s="128">
        <f t="shared" si="29"/>
        <v>505</v>
      </c>
      <c r="W65" s="128">
        <f t="shared" si="29"/>
        <v>505</v>
      </c>
      <c r="X65" s="128">
        <f t="shared" si="29"/>
        <v>505</v>
      </c>
      <c r="Y65" s="128">
        <f t="shared" si="29"/>
        <v>505</v>
      </c>
      <c r="Z65" s="126">
        <f t="shared" si="29"/>
        <v>505</v>
      </c>
      <c r="AA65" s="127">
        <f t="shared" si="29"/>
        <v>505</v>
      </c>
      <c r="AB65" s="128">
        <f t="shared" si="29"/>
        <v>505</v>
      </c>
      <c r="AC65" s="128">
        <f t="shared" si="29"/>
        <v>505</v>
      </c>
      <c r="AD65" s="128">
        <f t="shared" si="29"/>
        <v>505</v>
      </c>
      <c r="AE65" s="128">
        <f t="shared" si="29"/>
        <v>505</v>
      </c>
      <c r="AF65" s="128">
        <f t="shared" si="29"/>
        <v>505</v>
      </c>
      <c r="AG65" s="128">
        <f t="shared" si="29"/>
        <v>505</v>
      </c>
      <c r="AH65" s="128">
        <f t="shared" si="29"/>
        <v>505</v>
      </c>
      <c r="AI65" s="128">
        <f t="shared" si="29"/>
        <v>505</v>
      </c>
      <c r="AJ65" s="128">
        <f t="shared" si="29"/>
        <v>505</v>
      </c>
      <c r="AK65" s="128">
        <f t="shared" si="29"/>
        <v>505</v>
      </c>
      <c r="AL65" s="126">
        <f t="shared" si="29"/>
        <v>505</v>
      </c>
    </row>
    <row r="66" spans="5:38" ht="17.25" thickTop="1">
      <c r="E66" s="25"/>
      <c r="F66" s="25"/>
      <c r="G66" s="25"/>
      <c r="H66" s="25"/>
      <c r="I66" s="25"/>
      <c r="J66" s="261"/>
      <c r="K66" s="198"/>
      <c r="L66" s="199"/>
      <c r="M66" s="121"/>
      <c r="N66" s="122"/>
      <c r="O66" s="121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2"/>
      <c r="AA66" s="121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2"/>
    </row>
    <row r="67" spans="5:38" ht="16.5">
      <c r="E67" s="25"/>
      <c r="F67" s="25"/>
      <c r="G67" s="25"/>
      <c r="H67" s="25"/>
      <c r="I67" s="25"/>
      <c r="J67" s="164" t="s">
        <v>65</v>
      </c>
      <c r="K67" s="167" t="s">
        <v>21</v>
      </c>
      <c r="L67" s="80">
        <f>D13</f>
        <v>0</v>
      </c>
      <c r="M67" s="104">
        <f>IF($E$13="現金",M13,IF($E$13="当月末",M13,IF($E$13="翌月末",0,0)))</f>
        <v>0</v>
      </c>
      <c r="N67" s="105">
        <f>IF($E$13="現金",N13,IF($E$13="当月末",N13,IF($E$13="翌月末",M13,0)))</f>
        <v>0</v>
      </c>
      <c r="O67" s="104">
        <f>IF($E$13="現金",O13,IF($E$13="当月末",O13,IF($E$13="翌月末",N13,M13)))</f>
        <v>0</v>
      </c>
      <c r="P67" s="102">
        <f aca="true" t="shared" si="30" ref="P67:AL67">IF($E$13="現金",P13,IF($E$13="当月末",P13,IF($E$13="翌月末",O13,N13)))</f>
        <v>0</v>
      </c>
      <c r="Q67" s="102">
        <f t="shared" si="30"/>
        <v>0</v>
      </c>
      <c r="R67" s="102">
        <f t="shared" si="30"/>
        <v>0</v>
      </c>
      <c r="S67" s="102">
        <f t="shared" si="30"/>
        <v>0</v>
      </c>
      <c r="T67" s="102">
        <f t="shared" si="30"/>
        <v>0</v>
      </c>
      <c r="U67" s="102">
        <f t="shared" si="30"/>
        <v>0</v>
      </c>
      <c r="V67" s="102">
        <f t="shared" si="30"/>
        <v>0</v>
      </c>
      <c r="W67" s="102">
        <f t="shared" si="30"/>
        <v>0</v>
      </c>
      <c r="X67" s="102">
        <f t="shared" si="30"/>
        <v>0</v>
      </c>
      <c r="Y67" s="102">
        <f t="shared" si="30"/>
        <v>0</v>
      </c>
      <c r="Z67" s="105">
        <f t="shared" si="30"/>
        <v>0</v>
      </c>
      <c r="AA67" s="104">
        <f t="shared" si="30"/>
        <v>0</v>
      </c>
      <c r="AB67" s="102">
        <f t="shared" si="30"/>
        <v>0</v>
      </c>
      <c r="AC67" s="102">
        <f t="shared" si="30"/>
        <v>0</v>
      </c>
      <c r="AD67" s="102">
        <f t="shared" si="30"/>
        <v>0</v>
      </c>
      <c r="AE67" s="102">
        <f t="shared" si="30"/>
        <v>0</v>
      </c>
      <c r="AF67" s="102">
        <f t="shared" si="30"/>
        <v>0</v>
      </c>
      <c r="AG67" s="102">
        <f t="shared" si="30"/>
        <v>0</v>
      </c>
      <c r="AH67" s="102">
        <f t="shared" si="30"/>
        <v>0</v>
      </c>
      <c r="AI67" s="102">
        <f t="shared" si="30"/>
        <v>0</v>
      </c>
      <c r="AJ67" s="102">
        <f t="shared" si="30"/>
        <v>0</v>
      </c>
      <c r="AK67" s="102">
        <f t="shared" si="30"/>
        <v>0</v>
      </c>
      <c r="AL67" s="105">
        <f t="shared" si="30"/>
        <v>0</v>
      </c>
    </row>
    <row r="68" spans="5:38" ht="16.5">
      <c r="E68" s="25"/>
      <c r="F68" s="25"/>
      <c r="G68" s="25"/>
      <c r="H68" s="25"/>
      <c r="I68" s="25"/>
      <c r="J68" s="164"/>
      <c r="K68" s="167"/>
      <c r="L68" s="80">
        <f aca="true" t="shared" si="31" ref="L68:L75">D14</f>
        <v>0</v>
      </c>
      <c r="M68" s="104">
        <f>IF($E$14="現金",M14,IF($E$14="当月末",M14,IF($E$14="翌月末",0,0)))</f>
        <v>0</v>
      </c>
      <c r="N68" s="105">
        <f>IF($E$14="現金",N14,IF($E$14="当月末",N14,IF($E$14="翌月末",M14,0)))</f>
        <v>0</v>
      </c>
      <c r="O68" s="104">
        <f>IF($E$14="現金",O14,IF($E$14="当月末",O14,IF($E$14="翌月末",N14,M14)))</f>
        <v>0</v>
      </c>
      <c r="P68" s="102">
        <f aca="true" t="shared" si="32" ref="P68:AL68">IF($E$14="現金",P14,IF($E$14="当月末",P14,IF($E$14="翌月末",O14,N14)))</f>
        <v>0</v>
      </c>
      <c r="Q68" s="102">
        <f t="shared" si="32"/>
        <v>0</v>
      </c>
      <c r="R68" s="102">
        <f t="shared" si="32"/>
        <v>0</v>
      </c>
      <c r="S68" s="102">
        <f t="shared" si="32"/>
        <v>0</v>
      </c>
      <c r="T68" s="102">
        <f t="shared" si="32"/>
        <v>0</v>
      </c>
      <c r="U68" s="102">
        <f t="shared" si="32"/>
        <v>0</v>
      </c>
      <c r="V68" s="102">
        <f t="shared" si="32"/>
        <v>0</v>
      </c>
      <c r="W68" s="102">
        <f t="shared" si="32"/>
        <v>0</v>
      </c>
      <c r="X68" s="102">
        <f t="shared" si="32"/>
        <v>0</v>
      </c>
      <c r="Y68" s="102">
        <f t="shared" si="32"/>
        <v>0</v>
      </c>
      <c r="Z68" s="105">
        <f t="shared" si="32"/>
        <v>0</v>
      </c>
      <c r="AA68" s="104">
        <f t="shared" si="32"/>
        <v>0</v>
      </c>
      <c r="AB68" s="102">
        <f t="shared" si="32"/>
        <v>0</v>
      </c>
      <c r="AC68" s="102">
        <f t="shared" si="32"/>
        <v>0</v>
      </c>
      <c r="AD68" s="102">
        <f t="shared" si="32"/>
        <v>0</v>
      </c>
      <c r="AE68" s="102">
        <f t="shared" si="32"/>
        <v>0</v>
      </c>
      <c r="AF68" s="102">
        <f t="shared" si="32"/>
        <v>0</v>
      </c>
      <c r="AG68" s="102">
        <f t="shared" si="32"/>
        <v>0</v>
      </c>
      <c r="AH68" s="102">
        <f t="shared" si="32"/>
        <v>0</v>
      </c>
      <c r="AI68" s="102">
        <f t="shared" si="32"/>
        <v>0</v>
      </c>
      <c r="AJ68" s="102">
        <f t="shared" si="32"/>
        <v>0</v>
      </c>
      <c r="AK68" s="102">
        <f t="shared" si="32"/>
        <v>0</v>
      </c>
      <c r="AL68" s="105">
        <f t="shared" si="32"/>
        <v>0</v>
      </c>
    </row>
    <row r="69" spans="5:38" ht="16.5">
      <c r="E69" s="25"/>
      <c r="F69" s="25"/>
      <c r="G69" s="25"/>
      <c r="H69" s="25"/>
      <c r="I69" s="25"/>
      <c r="J69" s="164"/>
      <c r="K69" s="167"/>
      <c r="L69" s="80">
        <f t="shared" si="31"/>
        <v>0</v>
      </c>
      <c r="M69" s="104">
        <f>IF($E$15="現金",M15,IF($E$15="当月末",M15,IF($E$15="翌月末",0,0)))</f>
        <v>0</v>
      </c>
      <c r="N69" s="105">
        <f>IF($E$15="現金",N15,IF($E$15="当月末",N15,IF($E$15="翌月末",M15,0)))</f>
        <v>0</v>
      </c>
      <c r="O69" s="104">
        <f>IF($E$15="現金",O15,IF($E$15="当月末",O15,IF($E$15="翌月末",N15,M15)))</f>
        <v>0</v>
      </c>
      <c r="P69" s="102">
        <f aca="true" t="shared" si="33" ref="P69:AL69">IF($E$15="現金",P15,IF($E$15="当月末",P15,IF($E$15="翌月末",O15,N15)))</f>
        <v>0</v>
      </c>
      <c r="Q69" s="102">
        <f t="shared" si="33"/>
        <v>0</v>
      </c>
      <c r="R69" s="102">
        <f t="shared" si="33"/>
        <v>0</v>
      </c>
      <c r="S69" s="102">
        <f t="shared" si="33"/>
        <v>0</v>
      </c>
      <c r="T69" s="102">
        <f t="shared" si="33"/>
        <v>0</v>
      </c>
      <c r="U69" s="102">
        <f t="shared" si="33"/>
        <v>0</v>
      </c>
      <c r="V69" s="102">
        <f t="shared" si="33"/>
        <v>0</v>
      </c>
      <c r="W69" s="102">
        <f t="shared" si="33"/>
        <v>0</v>
      </c>
      <c r="X69" s="102">
        <f t="shared" si="33"/>
        <v>0</v>
      </c>
      <c r="Y69" s="102">
        <f t="shared" si="33"/>
        <v>0</v>
      </c>
      <c r="Z69" s="105">
        <f t="shared" si="33"/>
        <v>0</v>
      </c>
      <c r="AA69" s="104">
        <f t="shared" si="33"/>
        <v>0</v>
      </c>
      <c r="AB69" s="102">
        <f t="shared" si="33"/>
        <v>0</v>
      </c>
      <c r="AC69" s="102">
        <f t="shared" si="33"/>
        <v>0</v>
      </c>
      <c r="AD69" s="102">
        <f t="shared" si="33"/>
        <v>0</v>
      </c>
      <c r="AE69" s="102">
        <f t="shared" si="33"/>
        <v>0</v>
      </c>
      <c r="AF69" s="102">
        <f t="shared" si="33"/>
        <v>0</v>
      </c>
      <c r="AG69" s="102">
        <f t="shared" si="33"/>
        <v>0</v>
      </c>
      <c r="AH69" s="102">
        <f t="shared" si="33"/>
        <v>0</v>
      </c>
      <c r="AI69" s="102">
        <f t="shared" si="33"/>
        <v>0</v>
      </c>
      <c r="AJ69" s="102">
        <f t="shared" si="33"/>
        <v>0</v>
      </c>
      <c r="AK69" s="102">
        <f t="shared" si="33"/>
        <v>0</v>
      </c>
      <c r="AL69" s="105">
        <f t="shared" si="33"/>
        <v>0</v>
      </c>
    </row>
    <row r="70" spans="5:38" ht="16.5">
      <c r="E70" s="25"/>
      <c r="F70" s="25"/>
      <c r="G70" s="25"/>
      <c r="H70" s="25"/>
      <c r="I70" s="25"/>
      <c r="J70" s="164"/>
      <c r="K70" s="167" t="s">
        <v>22</v>
      </c>
      <c r="L70" s="80">
        <f t="shared" si="31"/>
        <v>0</v>
      </c>
      <c r="M70" s="104">
        <f>IF($E$16="現金",M16,IF($E$16="当月末",M16,IF($E$16="翌月末",0,0)))</f>
        <v>0</v>
      </c>
      <c r="N70" s="105">
        <f>IF($E$16="現金",N16,IF($E$16="当月末",N16,IF($E$16="翌月末",M16,0)))</f>
        <v>0</v>
      </c>
      <c r="O70" s="104">
        <f>IF($E$16="現金",O16,IF($E$16="当月末",O16,IF($E$16="翌月末",N16,M16)))</f>
        <v>0</v>
      </c>
      <c r="P70" s="102">
        <f aca="true" t="shared" si="34" ref="P70:AL70">IF($E$16="現金",P16,IF($E$16="当月末",P16,IF($E$16="翌月末",O16,N16)))</f>
        <v>0</v>
      </c>
      <c r="Q70" s="102">
        <f t="shared" si="34"/>
        <v>0</v>
      </c>
      <c r="R70" s="102">
        <f t="shared" si="34"/>
        <v>0</v>
      </c>
      <c r="S70" s="102">
        <f t="shared" si="34"/>
        <v>0</v>
      </c>
      <c r="T70" s="102">
        <f t="shared" si="34"/>
        <v>0</v>
      </c>
      <c r="U70" s="102">
        <f t="shared" si="34"/>
        <v>0</v>
      </c>
      <c r="V70" s="102">
        <f t="shared" si="34"/>
        <v>0</v>
      </c>
      <c r="W70" s="102">
        <f t="shared" si="34"/>
        <v>0</v>
      </c>
      <c r="X70" s="102">
        <f t="shared" si="34"/>
        <v>0</v>
      </c>
      <c r="Y70" s="102">
        <f t="shared" si="34"/>
        <v>0</v>
      </c>
      <c r="Z70" s="105">
        <f t="shared" si="34"/>
        <v>0</v>
      </c>
      <c r="AA70" s="104">
        <f t="shared" si="34"/>
        <v>0</v>
      </c>
      <c r="AB70" s="102">
        <f t="shared" si="34"/>
        <v>0</v>
      </c>
      <c r="AC70" s="102">
        <f t="shared" si="34"/>
        <v>0</v>
      </c>
      <c r="AD70" s="102">
        <f t="shared" si="34"/>
        <v>0</v>
      </c>
      <c r="AE70" s="102">
        <f t="shared" si="34"/>
        <v>0</v>
      </c>
      <c r="AF70" s="102">
        <f t="shared" si="34"/>
        <v>0</v>
      </c>
      <c r="AG70" s="102">
        <f t="shared" si="34"/>
        <v>0</v>
      </c>
      <c r="AH70" s="102">
        <f t="shared" si="34"/>
        <v>0</v>
      </c>
      <c r="AI70" s="102">
        <f t="shared" si="34"/>
        <v>0</v>
      </c>
      <c r="AJ70" s="102">
        <f t="shared" si="34"/>
        <v>0</v>
      </c>
      <c r="AK70" s="102">
        <f t="shared" si="34"/>
        <v>0</v>
      </c>
      <c r="AL70" s="105">
        <f t="shared" si="34"/>
        <v>0</v>
      </c>
    </row>
    <row r="71" spans="5:38" ht="16.5">
      <c r="E71" s="25"/>
      <c r="F71" s="25"/>
      <c r="G71" s="25"/>
      <c r="H71" s="25"/>
      <c r="I71" s="25"/>
      <c r="J71" s="164"/>
      <c r="K71" s="167"/>
      <c r="L71" s="80">
        <f t="shared" si="31"/>
        <v>0</v>
      </c>
      <c r="M71" s="104">
        <f>IF($E$17="現金",M17,IF($E$17="当月末",M17,IF($E$17="翌月末",0,0)))</f>
        <v>0</v>
      </c>
      <c r="N71" s="105">
        <f>IF($E$17="現金",N17,IF($E$17="当月末",N17,IF($E$17="翌月末",M17,0)))</f>
        <v>0</v>
      </c>
      <c r="O71" s="104">
        <f>IF($E$17="現金",O17,IF($E$17="当月末",O17,IF($E$17="翌月末",N17,M17)))</f>
        <v>0</v>
      </c>
      <c r="P71" s="102">
        <f aca="true" t="shared" si="35" ref="P71:AL71">IF($E$17="現金",P17,IF($E$17="当月末",P17,IF($E$17="翌月末",O17,N17)))</f>
        <v>0</v>
      </c>
      <c r="Q71" s="102">
        <f t="shared" si="35"/>
        <v>0</v>
      </c>
      <c r="R71" s="102">
        <f t="shared" si="35"/>
        <v>0</v>
      </c>
      <c r="S71" s="102">
        <f t="shared" si="35"/>
        <v>0</v>
      </c>
      <c r="T71" s="102">
        <f t="shared" si="35"/>
        <v>0</v>
      </c>
      <c r="U71" s="102">
        <f t="shared" si="35"/>
        <v>0</v>
      </c>
      <c r="V71" s="102">
        <f t="shared" si="35"/>
        <v>0</v>
      </c>
      <c r="W71" s="102">
        <f t="shared" si="35"/>
        <v>0</v>
      </c>
      <c r="X71" s="102">
        <f t="shared" si="35"/>
        <v>0</v>
      </c>
      <c r="Y71" s="102">
        <f t="shared" si="35"/>
        <v>0</v>
      </c>
      <c r="Z71" s="105">
        <f t="shared" si="35"/>
        <v>0</v>
      </c>
      <c r="AA71" s="104">
        <f t="shared" si="35"/>
        <v>0</v>
      </c>
      <c r="AB71" s="102">
        <f t="shared" si="35"/>
        <v>0</v>
      </c>
      <c r="AC71" s="102">
        <f t="shared" si="35"/>
        <v>0</v>
      </c>
      <c r="AD71" s="102">
        <f t="shared" si="35"/>
        <v>0</v>
      </c>
      <c r="AE71" s="102">
        <f t="shared" si="35"/>
        <v>0</v>
      </c>
      <c r="AF71" s="102">
        <f t="shared" si="35"/>
        <v>0</v>
      </c>
      <c r="AG71" s="102">
        <f t="shared" si="35"/>
        <v>0</v>
      </c>
      <c r="AH71" s="102">
        <f t="shared" si="35"/>
        <v>0</v>
      </c>
      <c r="AI71" s="102">
        <f t="shared" si="35"/>
        <v>0</v>
      </c>
      <c r="AJ71" s="102">
        <f t="shared" si="35"/>
        <v>0</v>
      </c>
      <c r="AK71" s="102">
        <f t="shared" si="35"/>
        <v>0</v>
      </c>
      <c r="AL71" s="105">
        <f t="shared" si="35"/>
        <v>0</v>
      </c>
    </row>
    <row r="72" spans="5:38" ht="16.5">
      <c r="E72" s="25"/>
      <c r="F72" s="25"/>
      <c r="G72" s="25"/>
      <c r="H72" s="25"/>
      <c r="I72" s="25"/>
      <c r="J72" s="164"/>
      <c r="K72" s="167"/>
      <c r="L72" s="80">
        <f t="shared" si="31"/>
        <v>0</v>
      </c>
      <c r="M72" s="104">
        <f>IF($E$18="現金",M18,IF($E$18="当月末",M18,IF($E$18="翌月末",0,0)))</f>
        <v>0</v>
      </c>
      <c r="N72" s="105">
        <f>IF($E$18="現金",N18,IF($E$18="当月末",N18,IF($E$18="翌月末",M18,0)))</f>
        <v>0</v>
      </c>
      <c r="O72" s="104">
        <f>IF($E$18="現金",O18,IF($E$18="当月末",O18,IF($E$18="翌月末",N18,M18)))</f>
        <v>0</v>
      </c>
      <c r="P72" s="102">
        <f aca="true" t="shared" si="36" ref="P72:AL72">IF($E$18="現金",P18,IF($E$18="当月末",P18,IF($E$18="翌月末",O18,N18)))</f>
        <v>0</v>
      </c>
      <c r="Q72" s="102">
        <f t="shared" si="36"/>
        <v>0</v>
      </c>
      <c r="R72" s="102">
        <f t="shared" si="36"/>
        <v>0</v>
      </c>
      <c r="S72" s="102">
        <f t="shared" si="36"/>
        <v>0</v>
      </c>
      <c r="T72" s="102">
        <f t="shared" si="36"/>
        <v>0</v>
      </c>
      <c r="U72" s="102">
        <f t="shared" si="36"/>
        <v>0</v>
      </c>
      <c r="V72" s="102">
        <f t="shared" si="36"/>
        <v>0</v>
      </c>
      <c r="W72" s="102">
        <f t="shared" si="36"/>
        <v>0</v>
      </c>
      <c r="X72" s="102">
        <f t="shared" si="36"/>
        <v>0</v>
      </c>
      <c r="Y72" s="102">
        <f t="shared" si="36"/>
        <v>0</v>
      </c>
      <c r="Z72" s="105">
        <f t="shared" si="36"/>
        <v>0</v>
      </c>
      <c r="AA72" s="104">
        <f t="shared" si="36"/>
        <v>0</v>
      </c>
      <c r="AB72" s="102">
        <f t="shared" si="36"/>
        <v>0</v>
      </c>
      <c r="AC72" s="102">
        <f t="shared" si="36"/>
        <v>0</v>
      </c>
      <c r="AD72" s="102">
        <f t="shared" si="36"/>
        <v>0</v>
      </c>
      <c r="AE72" s="102">
        <f t="shared" si="36"/>
        <v>0</v>
      </c>
      <c r="AF72" s="102">
        <f t="shared" si="36"/>
        <v>0</v>
      </c>
      <c r="AG72" s="102">
        <f t="shared" si="36"/>
        <v>0</v>
      </c>
      <c r="AH72" s="102">
        <f t="shared" si="36"/>
        <v>0</v>
      </c>
      <c r="AI72" s="102">
        <f t="shared" si="36"/>
        <v>0</v>
      </c>
      <c r="AJ72" s="102">
        <f t="shared" si="36"/>
        <v>0</v>
      </c>
      <c r="AK72" s="102">
        <f t="shared" si="36"/>
        <v>0</v>
      </c>
      <c r="AL72" s="105">
        <f t="shared" si="36"/>
        <v>0</v>
      </c>
    </row>
    <row r="73" spans="5:38" ht="16.5">
      <c r="E73" s="25"/>
      <c r="F73" s="25"/>
      <c r="G73" s="25"/>
      <c r="H73" s="25"/>
      <c r="I73" s="25"/>
      <c r="J73" s="164"/>
      <c r="K73" s="165" t="s">
        <v>23</v>
      </c>
      <c r="L73" s="80">
        <f t="shared" si="31"/>
        <v>0</v>
      </c>
      <c r="M73" s="104">
        <f>IF($E$19="現金",M19,IF($E$19="当月末",M19,IF($E$19="翌月末",0,0)))</f>
        <v>0</v>
      </c>
      <c r="N73" s="105">
        <f>IF($E$19="現金",N19,IF($E$19="当月末",N19,IF($E$19="翌月末",M19,0)))</f>
        <v>0</v>
      </c>
      <c r="O73" s="104">
        <f>IF($E$19="現金",O19,IF($E$19="当月末",O19,IF($E$19="翌月末",N19,M19)))</f>
        <v>0</v>
      </c>
      <c r="P73" s="102">
        <f aca="true" t="shared" si="37" ref="P73:AL73">IF($E$19="現金",P19,IF($E$19="当月末",P19,IF($E$19="翌月末",O19,N19)))</f>
        <v>0</v>
      </c>
      <c r="Q73" s="102">
        <f t="shared" si="37"/>
        <v>0</v>
      </c>
      <c r="R73" s="102">
        <f t="shared" si="37"/>
        <v>0</v>
      </c>
      <c r="S73" s="102">
        <f t="shared" si="37"/>
        <v>0</v>
      </c>
      <c r="T73" s="102">
        <f t="shared" si="37"/>
        <v>0</v>
      </c>
      <c r="U73" s="102">
        <f t="shared" si="37"/>
        <v>0</v>
      </c>
      <c r="V73" s="102">
        <f t="shared" si="37"/>
        <v>0</v>
      </c>
      <c r="W73" s="102">
        <f t="shared" si="37"/>
        <v>0</v>
      </c>
      <c r="X73" s="102">
        <f t="shared" si="37"/>
        <v>0</v>
      </c>
      <c r="Y73" s="102">
        <f t="shared" si="37"/>
        <v>0</v>
      </c>
      <c r="Z73" s="105">
        <f t="shared" si="37"/>
        <v>0</v>
      </c>
      <c r="AA73" s="104">
        <f t="shared" si="37"/>
        <v>0</v>
      </c>
      <c r="AB73" s="102">
        <f t="shared" si="37"/>
        <v>0</v>
      </c>
      <c r="AC73" s="102">
        <f t="shared" si="37"/>
        <v>0</v>
      </c>
      <c r="AD73" s="102">
        <f t="shared" si="37"/>
        <v>0</v>
      </c>
      <c r="AE73" s="102">
        <f t="shared" si="37"/>
        <v>0</v>
      </c>
      <c r="AF73" s="102">
        <f t="shared" si="37"/>
        <v>0</v>
      </c>
      <c r="AG73" s="102">
        <f t="shared" si="37"/>
        <v>0</v>
      </c>
      <c r="AH73" s="102">
        <f t="shared" si="37"/>
        <v>0</v>
      </c>
      <c r="AI73" s="102">
        <f t="shared" si="37"/>
        <v>0</v>
      </c>
      <c r="AJ73" s="102">
        <f t="shared" si="37"/>
        <v>0</v>
      </c>
      <c r="AK73" s="102">
        <f t="shared" si="37"/>
        <v>0</v>
      </c>
      <c r="AL73" s="105">
        <f t="shared" si="37"/>
        <v>0</v>
      </c>
    </row>
    <row r="74" spans="5:38" ht="16.5">
      <c r="E74" s="25"/>
      <c r="F74" s="25"/>
      <c r="G74" s="25"/>
      <c r="H74" s="25"/>
      <c r="I74" s="25"/>
      <c r="J74" s="164"/>
      <c r="K74" s="165"/>
      <c r="L74" s="80">
        <f t="shared" si="31"/>
        <v>0</v>
      </c>
      <c r="M74" s="104">
        <f>IF($E$20="現金",M20,IF($E$20="当月末",M20,IF($E$20="翌月末",0,0)))</f>
        <v>0</v>
      </c>
      <c r="N74" s="105">
        <f>IF($E$20="現金",N20,IF($E$20="当月末",N20,IF($E$20="翌月末",M20,0)))</f>
        <v>0</v>
      </c>
      <c r="O74" s="104">
        <f>IF($E$20="現金",O20,IF($E$20="当月末",O20,IF($E$20="翌月末",N20,M20)))</f>
        <v>0</v>
      </c>
      <c r="P74" s="102">
        <f aca="true" t="shared" si="38" ref="P74:AL74">IF($E$20="現金",P20,IF($E$20="当月末",P20,IF($E$20="翌月末",O20,N20)))</f>
        <v>0</v>
      </c>
      <c r="Q74" s="102">
        <f t="shared" si="38"/>
        <v>0</v>
      </c>
      <c r="R74" s="102">
        <f t="shared" si="38"/>
        <v>0</v>
      </c>
      <c r="S74" s="102">
        <f t="shared" si="38"/>
        <v>0</v>
      </c>
      <c r="T74" s="102">
        <f t="shared" si="38"/>
        <v>0</v>
      </c>
      <c r="U74" s="102">
        <f t="shared" si="38"/>
        <v>0</v>
      </c>
      <c r="V74" s="102">
        <f t="shared" si="38"/>
        <v>0</v>
      </c>
      <c r="W74" s="102">
        <f t="shared" si="38"/>
        <v>0</v>
      </c>
      <c r="X74" s="102">
        <f t="shared" si="38"/>
        <v>0</v>
      </c>
      <c r="Y74" s="102">
        <f t="shared" si="38"/>
        <v>0</v>
      </c>
      <c r="Z74" s="105">
        <f t="shared" si="38"/>
        <v>0</v>
      </c>
      <c r="AA74" s="104">
        <f t="shared" si="38"/>
        <v>0</v>
      </c>
      <c r="AB74" s="102">
        <f t="shared" si="38"/>
        <v>0</v>
      </c>
      <c r="AC74" s="102">
        <f t="shared" si="38"/>
        <v>0</v>
      </c>
      <c r="AD74" s="102">
        <f t="shared" si="38"/>
        <v>0</v>
      </c>
      <c r="AE74" s="102">
        <f t="shared" si="38"/>
        <v>0</v>
      </c>
      <c r="AF74" s="102">
        <f t="shared" si="38"/>
        <v>0</v>
      </c>
      <c r="AG74" s="102">
        <f t="shared" si="38"/>
        <v>0</v>
      </c>
      <c r="AH74" s="102">
        <f t="shared" si="38"/>
        <v>0</v>
      </c>
      <c r="AI74" s="102">
        <f t="shared" si="38"/>
        <v>0</v>
      </c>
      <c r="AJ74" s="102">
        <f t="shared" si="38"/>
        <v>0</v>
      </c>
      <c r="AK74" s="102">
        <f t="shared" si="38"/>
        <v>0</v>
      </c>
      <c r="AL74" s="105">
        <f t="shared" si="38"/>
        <v>0</v>
      </c>
    </row>
    <row r="75" spans="5:38" ht="16.5">
      <c r="E75" s="25"/>
      <c r="F75" s="25"/>
      <c r="G75" s="25"/>
      <c r="H75" s="25"/>
      <c r="I75" s="25"/>
      <c r="J75" s="164"/>
      <c r="K75" s="165"/>
      <c r="L75" s="80">
        <f t="shared" si="31"/>
        <v>0</v>
      </c>
      <c r="M75" s="104">
        <f>IF($E$21="現金",M21,IF($E$21="当月末",M21,IF($E$21="翌月末",0,0)))</f>
        <v>0</v>
      </c>
      <c r="N75" s="105">
        <f>IF($E$21="現金",N21,IF($E$21="当月末",N21,IF($E$21="翌月末",M21,0)))</f>
        <v>0</v>
      </c>
      <c r="O75" s="104">
        <f>IF($E$21="現金",O21,IF($E$21="当月末",O21,IF($E$21="翌月末",N21,M21)))</f>
        <v>0</v>
      </c>
      <c r="P75" s="102">
        <f aca="true" t="shared" si="39" ref="P75:AL75">IF($E$21="現金",P21,IF($E$21="当月末",P21,IF($E$21="翌月末",O21,N21)))</f>
        <v>0</v>
      </c>
      <c r="Q75" s="102">
        <f t="shared" si="39"/>
        <v>0</v>
      </c>
      <c r="R75" s="102">
        <f t="shared" si="39"/>
        <v>0</v>
      </c>
      <c r="S75" s="102">
        <f t="shared" si="39"/>
        <v>0</v>
      </c>
      <c r="T75" s="102">
        <f t="shared" si="39"/>
        <v>0</v>
      </c>
      <c r="U75" s="102">
        <f t="shared" si="39"/>
        <v>0</v>
      </c>
      <c r="V75" s="102">
        <f t="shared" si="39"/>
        <v>0</v>
      </c>
      <c r="W75" s="102">
        <f t="shared" si="39"/>
        <v>0</v>
      </c>
      <c r="X75" s="102">
        <f t="shared" si="39"/>
        <v>0</v>
      </c>
      <c r="Y75" s="102">
        <f t="shared" si="39"/>
        <v>0</v>
      </c>
      <c r="Z75" s="105">
        <f t="shared" si="39"/>
        <v>0</v>
      </c>
      <c r="AA75" s="104">
        <f t="shared" si="39"/>
        <v>0</v>
      </c>
      <c r="AB75" s="102">
        <f t="shared" si="39"/>
        <v>0</v>
      </c>
      <c r="AC75" s="102">
        <f t="shared" si="39"/>
        <v>0</v>
      </c>
      <c r="AD75" s="102">
        <f t="shared" si="39"/>
        <v>0</v>
      </c>
      <c r="AE75" s="102">
        <f t="shared" si="39"/>
        <v>0</v>
      </c>
      <c r="AF75" s="102">
        <f t="shared" si="39"/>
        <v>0</v>
      </c>
      <c r="AG75" s="102">
        <f t="shared" si="39"/>
        <v>0</v>
      </c>
      <c r="AH75" s="102">
        <f t="shared" si="39"/>
        <v>0</v>
      </c>
      <c r="AI75" s="102">
        <f t="shared" si="39"/>
        <v>0</v>
      </c>
      <c r="AJ75" s="102">
        <f t="shared" si="39"/>
        <v>0</v>
      </c>
      <c r="AK75" s="102">
        <f t="shared" si="39"/>
        <v>0</v>
      </c>
      <c r="AL75" s="105">
        <f t="shared" si="39"/>
        <v>0</v>
      </c>
    </row>
    <row r="76" spans="5:38" ht="16.5">
      <c r="E76" s="25"/>
      <c r="F76" s="25"/>
      <c r="G76" s="25"/>
      <c r="H76" s="25"/>
      <c r="I76" s="25"/>
      <c r="J76" s="312" t="s">
        <v>66</v>
      </c>
      <c r="K76" s="313"/>
      <c r="L76" s="314"/>
      <c r="M76" s="155">
        <f>M47</f>
        <v>595</v>
      </c>
      <c r="N76" s="156">
        <f>N47</f>
        <v>1428</v>
      </c>
      <c r="O76" s="155">
        <f>O47</f>
        <v>1428</v>
      </c>
      <c r="P76" s="157">
        <f>P47</f>
        <v>1428</v>
      </c>
      <c r="Q76" s="157">
        <f aca="true" t="shared" si="40" ref="Q76:Y76">Q47</f>
        <v>4060.5</v>
      </c>
      <c r="R76" s="157">
        <f t="shared" si="40"/>
        <v>6213</v>
      </c>
      <c r="S76" s="157">
        <f t="shared" si="40"/>
        <v>6093</v>
      </c>
      <c r="T76" s="157">
        <f t="shared" si="40"/>
        <v>6885</v>
      </c>
      <c r="U76" s="157">
        <f t="shared" si="40"/>
        <v>6885</v>
      </c>
      <c r="V76" s="157">
        <f t="shared" si="40"/>
        <v>6885</v>
      </c>
      <c r="W76" s="157">
        <f t="shared" si="40"/>
        <v>6885</v>
      </c>
      <c r="X76" s="157">
        <f t="shared" si="40"/>
        <v>6885</v>
      </c>
      <c r="Y76" s="157">
        <f t="shared" si="40"/>
        <v>6885</v>
      </c>
      <c r="Z76" s="156">
        <f>Z47</f>
        <v>7548</v>
      </c>
      <c r="AA76" s="155">
        <f>AA47</f>
        <v>595</v>
      </c>
      <c r="AB76" s="157">
        <f>AB47</f>
        <v>595</v>
      </c>
      <c r="AC76" s="157">
        <f aca="true" t="shared" si="41" ref="AC76:AK76">AC47</f>
        <v>595</v>
      </c>
      <c r="AD76" s="157">
        <f t="shared" si="41"/>
        <v>595</v>
      </c>
      <c r="AE76" s="157">
        <f t="shared" si="41"/>
        <v>595</v>
      </c>
      <c r="AF76" s="157">
        <f t="shared" si="41"/>
        <v>595</v>
      </c>
      <c r="AG76" s="157">
        <f t="shared" si="41"/>
        <v>595</v>
      </c>
      <c r="AH76" s="157">
        <f t="shared" si="41"/>
        <v>595</v>
      </c>
      <c r="AI76" s="157">
        <f t="shared" si="41"/>
        <v>595</v>
      </c>
      <c r="AJ76" s="157">
        <f t="shared" si="41"/>
        <v>595</v>
      </c>
      <c r="AK76" s="157">
        <f t="shared" si="41"/>
        <v>595</v>
      </c>
      <c r="AL76" s="156">
        <f>AL47</f>
        <v>595</v>
      </c>
    </row>
    <row r="77" spans="5:38" ht="16.5">
      <c r="E77" s="25"/>
      <c r="F77" s="25"/>
      <c r="G77" s="25"/>
      <c r="H77" s="25"/>
      <c r="I77" s="25"/>
      <c r="J77" s="164" t="s">
        <v>67</v>
      </c>
      <c r="K77" s="79" t="s">
        <v>68</v>
      </c>
      <c r="L77" s="80" t="s">
        <v>69</v>
      </c>
      <c r="M77" s="140"/>
      <c r="N77" s="141"/>
      <c r="O77" s="140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1"/>
      <c r="AA77" s="140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1"/>
    </row>
    <row r="78" spans="5:38" ht="16.5">
      <c r="E78" s="25"/>
      <c r="F78" s="25"/>
      <c r="G78" s="25"/>
      <c r="H78" s="25"/>
      <c r="I78" s="25"/>
      <c r="J78" s="164"/>
      <c r="K78" s="58"/>
      <c r="L78" s="66"/>
      <c r="M78" s="99"/>
      <c r="N78" s="100"/>
      <c r="O78" s="99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0"/>
      <c r="AA78" s="99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0"/>
    </row>
    <row r="79" spans="5:38" ht="16.5">
      <c r="E79" s="25"/>
      <c r="F79" s="25"/>
      <c r="G79" s="25"/>
      <c r="H79" s="25"/>
      <c r="I79" s="25"/>
      <c r="J79" s="164"/>
      <c r="K79" s="87"/>
      <c r="L79" s="89"/>
      <c r="M79" s="99"/>
      <c r="N79" s="100"/>
      <c r="O79" s="99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0"/>
      <c r="AA79" s="99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0"/>
    </row>
    <row r="80" spans="5:38" ht="16.5">
      <c r="E80" s="25"/>
      <c r="F80" s="25"/>
      <c r="G80" s="25"/>
      <c r="H80" s="25"/>
      <c r="I80" s="25"/>
      <c r="J80" s="164"/>
      <c r="K80" s="87"/>
      <c r="L80" s="89"/>
      <c r="M80" s="99"/>
      <c r="N80" s="100"/>
      <c r="O80" s="99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0"/>
      <c r="AA80" s="99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0"/>
    </row>
    <row r="81" spans="5:38" ht="16.5">
      <c r="E81" s="25"/>
      <c r="F81" s="25"/>
      <c r="G81" s="25"/>
      <c r="H81" s="25"/>
      <c r="I81" s="25"/>
      <c r="J81" s="164"/>
      <c r="K81" s="87"/>
      <c r="L81" s="89"/>
      <c r="M81" s="99"/>
      <c r="N81" s="100"/>
      <c r="O81" s="99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0"/>
      <c r="AA81" s="99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0"/>
    </row>
    <row r="82" spans="5:38" ht="16.5">
      <c r="E82" s="25"/>
      <c r="F82" s="25"/>
      <c r="G82" s="25"/>
      <c r="H82" s="25"/>
      <c r="I82" s="25"/>
      <c r="J82" s="164"/>
      <c r="K82" s="87"/>
      <c r="L82" s="89"/>
      <c r="M82" s="99"/>
      <c r="N82" s="100"/>
      <c r="O82" s="99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0"/>
      <c r="AA82" s="99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0"/>
    </row>
    <row r="83" spans="5:38" ht="16.5">
      <c r="E83" s="25"/>
      <c r="F83" s="25"/>
      <c r="G83" s="25"/>
      <c r="H83" s="25"/>
      <c r="I83" s="25"/>
      <c r="J83" s="164"/>
      <c r="K83" s="87"/>
      <c r="L83" s="89"/>
      <c r="M83" s="99"/>
      <c r="N83" s="100"/>
      <c r="O83" s="99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0"/>
      <c r="AA83" s="99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0"/>
    </row>
    <row r="84" spans="5:38" ht="16.5">
      <c r="E84" s="25"/>
      <c r="F84" s="25"/>
      <c r="G84" s="25"/>
      <c r="H84" s="25"/>
      <c r="I84" s="25"/>
      <c r="J84" s="172" t="s">
        <v>70</v>
      </c>
      <c r="K84" s="173"/>
      <c r="L84" s="174"/>
      <c r="M84" s="144">
        <f>SUM(M67:M83)</f>
        <v>595</v>
      </c>
      <c r="N84" s="145">
        <f aca="true" t="shared" si="42" ref="N84:AL84">SUM(N67:N83)</f>
        <v>1428</v>
      </c>
      <c r="O84" s="144">
        <f t="shared" si="42"/>
        <v>1428</v>
      </c>
      <c r="P84" s="146">
        <f t="shared" si="42"/>
        <v>1428</v>
      </c>
      <c r="Q84" s="146">
        <f t="shared" si="42"/>
        <v>4060.5</v>
      </c>
      <c r="R84" s="146">
        <f t="shared" si="42"/>
        <v>6213</v>
      </c>
      <c r="S84" s="146">
        <f t="shared" si="42"/>
        <v>6093</v>
      </c>
      <c r="T84" s="146">
        <f t="shared" si="42"/>
        <v>6885</v>
      </c>
      <c r="U84" s="146">
        <f t="shared" si="42"/>
        <v>6885</v>
      </c>
      <c r="V84" s="146">
        <f t="shared" si="42"/>
        <v>6885</v>
      </c>
      <c r="W84" s="146">
        <f t="shared" si="42"/>
        <v>6885</v>
      </c>
      <c r="X84" s="146">
        <f t="shared" si="42"/>
        <v>6885</v>
      </c>
      <c r="Y84" s="146">
        <f t="shared" si="42"/>
        <v>6885</v>
      </c>
      <c r="Z84" s="145">
        <f t="shared" si="42"/>
        <v>7548</v>
      </c>
      <c r="AA84" s="144">
        <f t="shared" si="42"/>
        <v>595</v>
      </c>
      <c r="AB84" s="146">
        <f t="shared" si="42"/>
        <v>595</v>
      </c>
      <c r="AC84" s="146">
        <f t="shared" si="42"/>
        <v>595</v>
      </c>
      <c r="AD84" s="146">
        <f t="shared" si="42"/>
        <v>595</v>
      </c>
      <c r="AE84" s="146">
        <f t="shared" si="42"/>
        <v>595</v>
      </c>
      <c r="AF84" s="146">
        <f t="shared" si="42"/>
        <v>595</v>
      </c>
      <c r="AG84" s="146">
        <f t="shared" si="42"/>
        <v>595</v>
      </c>
      <c r="AH84" s="146">
        <f t="shared" si="42"/>
        <v>595</v>
      </c>
      <c r="AI84" s="146">
        <f t="shared" si="42"/>
        <v>595</v>
      </c>
      <c r="AJ84" s="146">
        <f t="shared" si="42"/>
        <v>595</v>
      </c>
      <c r="AK84" s="146">
        <f t="shared" si="42"/>
        <v>595</v>
      </c>
      <c r="AL84" s="145">
        <f t="shared" si="42"/>
        <v>595</v>
      </c>
    </row>
    <row r="85" spans="3:38" ht="17.25" thickBot="1">
      <c r="C85" s="17"/>
      <c r="D85" s="17"/>
      <c r="E85" s="25"/>
      <c r="F85" s="25"/>
      <c r="G85" s="25"/>
      <c r="H85" s="25"/>
      <c r="I85" s="25"/>
      <c r="J85" s="195" t="s">
        <v>71</v>
      </c>
      <c r="K85" s="196"/>
      <c r="L85" s="197"/>
      <c r="M85" s="127">
        <f aca="true" t="shared" si="43" ref="M85:AL85">M65-M84</f>
        <v>-595</v>
      </c>
      <c r="N85" s="126">
        <f t="shared" si="43"/>
        <v>-1428</v>
      </c>
      <c r="O85" s="127">
        <f t="shared" si="43"/>
        <v>-923</v>
      </c>
      <c r="P85" s="128">
        <f t="shared" si="43"/>
        <v>-923</v>
      </c>
      <c r="Q85" s="128">
        <f t="shared" si="43"/>
        <v>-3555.5</v>
      </c>
      <c r="R85" s="128">
        <f t="shared" si="43"/>
        <v>-5708</v>
      </c>
      <c r="S85" s="128">
        <f t="shared" si="43"/>
        <v>-5588</v>
      </c>
      <c r="T85" s="128">
        <f t="shared" si="43"/>
        <v>-6380</v>
      </c>
      <c r="U85" s="128">
        <f t="shared" si="43"/>
        <v>-6380</v>
      </c>
      <c r="V85" s="128">
        <f t="shared" si="43"/>
        <v>-6380</v>
      </c>
      <c r="W85" s="128">
        <f t="shared" si="43"/>
        <v>-6380</v>
      </c>
      <c r="X85" s="128">
        <f t="shared" si="43"/>
        <v>-6380</v>
      </c>
      <c r="Y85" s="128">
        <f t="shared" si="43"/>
        <v>-6380</v>
      </c>
      <c r="Z85" s="126">
        <f t="shared" si="43"/>
        <v>-7043</v>
      </c>
      <c r="AA85" s="127">
        <f t="shared" si="43"/>
        <v>-90</v>
      </c>
      <c r="AB85" s="128">
        <f t="shared" si="43"/>
        <v>-90</v>
      </c>
      <c r="AC85" s="128">
        <f t="shared" si="43"/>
        <v>-90</v>
      </c>
      <c r="AD85" s="128">
        <f t="shared" si="43"/>
        <v>-90</v>
      </c>
      <c r="AE85" s="128">
        <f t="shared" si="43"/>
        <v>-90</v>
      </c>
      <c r="AF85" s="128">
        <f t="shared" si="43"/>
        <v>-90</v>
      </c>
      <c r="AG85" s="128">
        <f t="shared" si="43"/>
        <v>-90</v>
      </c>
      <c r="AH85" s="128">
        <f t="shared" si="43"/>
        <v>-90</v>
      </c>
      <c r="AI85" s="128">
        <f t="shared" si="43"/>
        <v>-90</v>
      </c>
      <c r="AJ85" s="128">
        <f t="shared" si="43"/>
        <v>-90</v>
      </c>
      <c r="AK85" s="128">
        <f t="shared" si="43"/>
        <v>-90</v>
      </c>
      <c r="AL85" s="126">
        <f t="shared" si="43"/>
        <v>-90</v>
      </c>
    </row>
    <row r="86" spans="3:38" ht="17.25" thickTop="1">
      <c r="C86" s="17"/>
      <c r="D86" s="93"/>
      <c r="E86" s="93"/>
      <c r="F86" s="93"/>
      <c r="G86" s="93"/>
      <c r="H86" s="25"/>
      <c r="I86" s="25"/>
      <c r="J86" s="261"/>
      <c r="K86" s="198"/>
      <c r="L86" s="199"/>
      <c r="M86" s="121"/>
      <c r="N86" s="122"/>
      <c r="O86" s="121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2"/>
      <c r="AA86" s="121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2"/>
    </row>
    <row r="87" spans="3:38" ht="16.5">
      <c r="C87" s="17"/>
      <c r="D87" s="93"/>
      <c r="E87" s="93"/>
      <c r="F87" s="43"/>
      <c r="G87" s="43"/>
      <c r="H87" s="25"/>
      <c r="I87" s="25"/>
      <c r="J87" s="164" t="s">
        <v>72</v>
      </c>
      <c r="K87" s="165"/>
      <c r="L87" s="166"/>
      <c r="M87" s="99"/>
      <c r="N87" s="100">
        <v>5000</v>
      </c>
      <c r="O87" s="99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0"/>
      <c r="AA87" s="99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0"/>
    </row>
    <row r="88" spans="3:38" ht="16.5">
      <c r="C88" s="17"/>
      <c r="D88" s="93"/>
      <c r="E88" s="93"/>
      <c r="F88" s="43"/>
      <c r="G88" s="43"/>
      <c r="H88" s="25"/>
      <c r="I88" s="25"/>
      <c r="J88" s="164" t="s">
        <v>73</v>
      </c>
      <c r="K88" s="165"/>
      <c r="L88" s="166"/>
      <c r="M88" s="99"/>
      <c r="N88" s="100"/>
      <c r="O88" s="99">
        <v>15000</v>
      </c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0"/>
      <c r="AA88" s="99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0"/>
    </row>
    <row r="89" spans="3:38" ht="16.5">
      <c r="C89" s="17"/>
      <c r="D89" s="93"/>
      <c r="E89" s="93"/>
      <c r="F89" s="93"/>
      <c r="G89" s="93"/>
      <c r="H89" s="42"/>
      <c r="I89" s="42"/>
      <c r="J89" s="164" t="s">
        <v>74</v>
      </c>
      <c r="K89" s="165"/>
      <c r="L89" s="166"/>
      <c r="M89" s="99"/>
      <c r="N89" s="100"/>
      <c r="O89" s="99"/>
      <c r="P89" s="101"/>
      <c r="Q89" s="101"/>
      <c r="R89" s="101"/>
      <c r="S89" s="101"/>
      <c r="T89" s="101"/>
      <c r="U89" s="101"/>
      <c r="V89" s="101">
        <v>5000</v>
      </c>
      <c r="W89" s="101"/>
      <c r="X89" s="101"/>
      <c r="Y89" s="101"/>
      <c r="Z89" s="100"/>
      <c r="AA89" s="99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0"/>
    </row>
    <row r="90" spans="4:38" ht="16.5">
      <c r="D90" s="93"/>
      <c r="E90" s="93"/>
      <c r="F90" s="43"/>
      <c r="G90" s="43"/>
      <c r="H90" s="42"/>
      <c r="I90" s="25"/>
      <c r="J90" s="164" t="s">
        <v>75</v>
      </c>
      <c r="K90" s="165"/>
      <c r="L90" s="166"/>
      <c r="M90" s="99"/>
      <c r="N90" s="100"/>
      <c r="O90" s="99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0"/>
      <c r="AA90" s="99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0"/>
    </row>
    <row r="91" spans="4:38" ht="16.5">
      <c r="D91" s="93"/>
      <c r="E91" s="93"/>
      <c r="F91" s="43"/>
      <c r="G91" s="43"/>
      <c r="H91" s="42"/>
      <c r="I91" s="25"/>
      <c r="J91" s="164" t="s">
        <v>76</v>
      </c>
      <c r="K91" s="165"/>
      <c r="L91" s="166"/>
      <c r="M91" s="104">
        <v>0</v>
      </c>
      <c r="N91" s="105">
        <f>M95*$E$50/12</f>
        <v>0</v>
      </c>
      <c r="O91" s="104">
        <f aca="true" t="shared" si="44" ref="O91:AL91">N95*$E$50/12</f>
        <v>0</v>
      </c>
      <c r="P91" s="102">
        <f t="shared" si="44"/>
        <v>25</v>
      </c>
      <c r="Q91" s="102">
        <f t="shared" si="44"/>
        <v>25</v>
      </c>
      <c r="R91" s="102">
        <f t="shared" si="44"/>
        <v>25</v>
      </c>
      <c r="S91" s="102">
        <f t="shared" si="44"/>
        <v>25</v>
      </c>
      <c r="T91" s="102">
        <f t="shared" si="44"/>
        <v>25</v>
      </c>
      <c r="U91" s="102">
        <f t="shared" si="44"/>
        <v>25</v>
      </c>
      <c r="V91" s="102">
        <f t="shared" si="44"/>
        <v>25</v>
      </c>
      <c r="W91" s="102">
        <f t="shared" si="44"/>
        <v>25</v>
      </c>
      <c r="X91" s="102">
        <f t="shared" si="44"/>
        <v>25</v>
      </c>
      <c r="Y91" s="102">
        <f t="shared" si="44"/>
        <v>25</v>
      </c>
      <c r="Z91" s="105">
        <f t="shared" si="44"/>
        <v>25</v>
      </c>
      <c r="AA91" s="104">
        <f t="shared" si="44"/>
        <v>25</v>
      </c>
      <c r="AB91" s="102">
        <f t="shared" si="44"/>
        <v>25</v>
      </c>
      <c r="AC91" s="102">
        <f t="shared" si="44"/>
        <v>25</v>
      </c>
      <c r="AD91" s="102">
        <f t="shared" si="44"/>
        <v>25</v>
      </c>
      <c r="AE91" s="102">
        <f t="shared" si="44"/>
        <v>25</v>
      </c>
      <c r="AF91" s="102">
        <f t="shared" si="44"/>
        <v>25</v>
      </c>
      <c r="AG91" s="102">
        <f t="shared" si="44"/>
        <v>25</v>
      </c>
      <c r="AH91" s="102">
        <f t="shared" si="44"/>
        <v>25</v>
      </c>
      <c r="AI91" s="102">
        <f t="shared" si="44"/>
        <v>25</v>
      </c>
      <c r="AJ91" s="102">
        <f t="shared" si="44"/>
        <v>25</v>
      </c>
      <c r="AK91" s="102">
        <f t="shared" si="44"/>
        <v>25</v>
      </c>
      <c r="AL91" s="105">
        <f t="shared" si="44"/>
        <v>25</v>
      </c>
    </row>
    <row r="92" spans="4:38" ht="16.5">
      <c r="D92" s="93"/>
      <c r="E92" s="93"/>
      <c r="F92" s="43"/>
      <c r="G92" s="43"/>
      <c r="H92" s="42"/>
      <c r="I92" s="25"/>
      <c r="J92" s="266"/>
      <c r="K92" s="167"/>
      <c r="L92" s="168"/>
      <c r="M92" s="140"/>
      <c r="N92" s="141"/>
      <c r="O92" s="140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1"/>
      <c r="AA92" s="140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1"/>
    </row>
    <row r="93" spans="5:38" ht="16.5">
      <c r="E93" s="25"/>
      <c r="F93" s="25"/>
      <c r="G93" s="25"/>
      <c r="H93" s="25"/>
      <c r="I93" s="25"/>
      <c r="J93" s="172" t="s">
        <v>77</v>
      </c>
      <c r="K93" s="173"/>
      <c r="L93" s="174"/>
      <c r="M93" s="144">
        <f aca="true" t="shared" si="45" ref="M93:AL93">M57+M85+M87+M88-M89-M90-M91</f>
        <v>4405</v>
      </c>
      <c r="N93" s="145">
        <f t="shared" si="45"/>
        <v>7977</v>
      </c>
      <c r="O93" s="144">
        <f t="shared" si="45"/>
        <v>22054</v>
      </c>
      <c r="P93" s="146">
        <f t="shared" si="45"/>
        <v>21106</v>
      </c>
      <c r="Q93" s="146">
        <f t="shared" si="45"/>
        <v>17525.5</v>
      </c>
      <c r="R93" s="146">
        <f t="shared" si="45"/>
        <v>11792.5</v>
      </c>
      <c r="S93" s="146">
        <f t="shared" si="45"/>
        <v>6179.5</v>
      </c>
      <c r="T93" s="146">
        <f t="shared" si="45"/>
        <v>-225.5</v>
      </c>
      <c r="U93" s="146">
        <f t="shared" si="45"/>
        <v>-6630.5</v>
      </c>
      <c r="V93" s="146">
        <f t="shared" si="45"/>
        <v>-18035.5</v>
      </c>
      <c r="W93" s="146">
        <f t="shared" si="45"/>
        <v>-24440.5</v>
      </c>
      <c r="X93" s="146">
        <f t="shared" si="45"/>
        <v>-30845.5</v>
      </c>
      <c r="Y93" s="146">
        <f t="shared" si="45"/>
        <v>-37250.5</v>
      </c>
      <c r="Z93" s="145">
        <f t="shared" si="45"/>
        <v>-44318.5</v>
      </c>
      <c r="AA93" s="144">
        <f t="shared" si="45"/>
        <v>-44433.5</v>
      </c>
      <c r="AB93" s="146">
        <f t="shared" si="45"/>
        <v>-44548.5</v>
      </c>
      <c r="AC93" s="146">
        <f t="shared" si="45"/>
        <v>-44663.5</v>
      </c>
      <c r="AD93" s="146">
        <f t="shared" si="45"/>
        <v>-44778.5</v>
      </c>
      <c r="AE93" s="146">
        <f t="shared" si="45"/>
        <v>-44893.5</v>
      </c>
      <c r="AF93" s="146">
        <f t="shared" si="45"/>
        <v>-45008.5</v>
      </c>
      <c r="AG93" s="146">
        <f t="shared" si="45"/>
        <v>-45123.5</v>
      </c>
      <c r="AH93" s="146">
        <f t="shared" si="45"/>
        <v>-45238.5</v>
      </c>
      <c r="AI93" s="146">
        <f t="shared" si="45"/>
        <v>-45353.5</v>
      </c>
      <c r="AJ93" s="146">
        <f t="shared" si="45"/>
        <v>-45468.5</v>
      </c>
      <c r="AK93" s="146">
        <f t="shared" si="45"/>
        <v>-45583.5</v>
      </c>
      <c r="AL93" s="145">
        <f t="shared" si="45"/>
        <v>-45698.5</v>
      </c>
    </row>
    <row r="94" spans="5:38" ht="16.5">
      <c r="E94" s="26"/>
      <c r="F94" s="26"/>
      <c r="G94" s="26"/>
      <c r="H94" s="26"/>
      <c r="I94" s="26"/>
      <c r="J94" s="304"/>
      <c r="K94" s="305"/>
      <c r="L94" s="306"/>
      <c r="M94" s="148"/>
      <c r="N94" s="149"/>
      <c r="O94" s="148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49"/>
      <c r="AA94" s="148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49"/>
    </row>
    <row r="95" spans="5:38" ht="17.25" thickBot="1">
      <c r="E95" s="25"/>
      <c r="F95" s="25"/>
      <c r="G95" s="25"/>
      <c r="H95" s="25"/>
      <c r="I95" s="25"/>
      <c r="J95" s="169" t="s">
        <v>78</v>
      </c>
      <c r="K95" s="170"/>
      <c r="L95" s="171"/>
      <c r="M95" s="50">
        <f>IF(M88&gt;0,L95+M88-M90,IF(L95&gt;0,L95-M90,0))</f>
        <v>0</v>
      </c>
      <c r="N95" s="48">
        <f aca="true" t="shared" si="46" ref="N95:AL95">IF(N88&gt;0,M95+N88-N90,IF(M95&gt;0,M95-N90,0))</f>
        <v>0</v>
      </c>
      <c r="O95" s="50">
        <f t="shared" si="46"/>
        <v>15000</v>
      </c>
      <c r="P95" s="47">
        <f t="shared" si="46"/>
        <v>15000</v>
      </c>
      <c r="Q95" s="47">
        <f t="shared" si="46"/>
        <v>15000</v>
      </c>
      <c r="R95" s="47">
        <f t="shared" si="46"/>
        <v>15000</v>
      </c>
      <c r="S95" s="47">
        <f t="shared" si="46"/>
        <v>15000</v>
      </c>
      <c r="T95" s="47">
        <f t="shared" si="46"/>
        <v>15000</v>
      </c>
      <c r="U95" s="47">
        <f t="shared" si="46"/>
        <v>15000</v>
      </c>
      <c r="V95" s="47">
        <f t="shared" si="46"/>
        <v>15000</v>
      </c>
      <c r="W95" s="47">
        <f t="shared" si="46"/>
        <v>15000</v>
      </c>
      <c r="X95" s="47">
        <f t="shared" si="46"/>
        <v>15000</v>
      </c>
      <c r="Y95" s="47">
        <f t="shared" si="46"/>
        <v>15000</v>
      </c>
      <c r="Z95" s="48">
        <f t="shared" si="46"/>
        <v>15000</v>
      </c>
      <c r="AA95" s="50">
        <f t="shared" si="46"/>
        <v>15000</v>
      </c>
      <c r="AB95" s="47">
        <f t="shared" si="46"/>
        <v>15000</v>
      </c>
      <c r="AC95" s="47">
        <f t="shared" si="46"/>
        <v>15000</v>
      </c>
      <c r="AD95" s="47">
        <f t="shared" si="46"/>
        <v>15000</v>
      </c>
      <c r="AE95" s="47">
        <f t="shared" si="46"/>
        <v>15000</v>
      </c>
      <c r="AF95" s="47">
        <f t="shared" si="46"/>
        <v>15000</v>
      </c>
      <c r="AG95" s="47">
        <f t="shared" si="46"/>
        <v>15000</v>
      </c>
      <c r="AH95" s="47">
        <f t="shared" si="46"/>
        <v>15000</v>
      </c>
      <c r="AI95" s="47">
        <f t="shared" si="46"/>
        <v>15000</v>
      </c>
      <c r="AJ95" s="47">
        <f t="shared" si="46"/>
        <v>15000</v>
      </c>
      <c r="AK95" s="47">
        <f t="shared" si="46"/>
        <v>15000</v>
      </c>
      <c r="AL95" s="48">
        <f t="shared" si="46"/>
        <v>15000</v>
      </c>
    </row>
    <row r="96" spans="5:38" ht="16.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5:16" ht="17.25" thickBot="1">
      <c r="E97" s="16"/>
      <c r="F97" s="16"/>
      <c r="G97" s="16"/>
      <c r="H97" s="16"/>
      <c r="I97" s="16"/>
      <c r="J97" s="45" t="s">
        <v>79</v>
      </c>
      <c r="K97" s="45"/>
      <c r="L97" s="45"/>
      <c r="O97" s="224" t="s">
        <v>59</v>
      </c>
      <c r="P97" s="224"/>
    </row>
    <row r="98" spans="5:38" ht="16.5">
      <c r="E98" s="16"/>
      <c r="F98" s="16"/>
      <c r="G98" s="16"/>
      <c r="H98" s="16"/>
      <c r="I98" s="16"/>
      <c r="J98" s="183" t="s">
        <v>60</v>
      </c>
      <c r="K98" s="184"/>
      <c r="L98" s="185"/>
      <c r="M98" s="246" t="s">
        <v>8</v>
      </c>
      <c r="N98" s="247"/>
      <c r="O98" s="183" t="s">
        <v>9</v>
      </c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5"/>
      <c r="AA98" s="183" t="s">
        <v>10</v>
      </c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5"/>
    </row>
    <row r="99" spans="5:38" ht="17.25" thickBot="1">
      <c r="E99" s="16"/>
      <c r="F99" s="16"/>
      <c r="G99" s="16"/>
      <c r="H99" s="16"/>
      <c r="I99" s="16"/>
      <c r="J99" s="186"/>
      <c r="K99" s="187"/>
      <c r="L99" s="188"/>
      <c r="M99" s="14">
        <f>DATE(YEAR(N99),MONTH(N99)-1,1)</f>
        <v>44228</v>
      </c>
      <c r="N99" s="7">
        <f>DATE(YEAR(O99),MONTH(O99)-1,1)</f>
        <v>44256</v>
      </c>
      <c r="O99" s="14">
        <f>DATE($L$2,$N$2,1)</f>
        <v>44287</v>
      </c>
      <c r="P99" s="6">
        <f aca="true" t="shared" si="47" ref="P99:AL99">DATE(YEAR(O99),MONTH(O99)+1,1)</f>
        <v>44317</v>
      </c>
      <c r="Q99" s="6">
        <f t="shared" si="47"/>
        <v>44348</v>
      </c>
      <c r="R99" s="6">
        <f t="shared" si="47"/>
        <v>44378</v>
      </c>
      <c r="S99" s="6">
        <f t="shared" si="47"/>
        <v>44409</v>
      </c>
      <c r="T99" s="6">
        <f t="shared" si="47"/>
        <v>44440</v>
      </c>
      <c r="U99" s="6">
        <f t="shared" si="47"/>
        <v>44470</v>
      </c>
      <c r="V99" s="6">
        <f t="shared" si="47"/>
        <v>44501</v>
      </c>
      <c r="W99" s="6">
        <f t="shared" si="47"/>
        <v>44531</v>
      </c>
      <c r="X99" s="6">
        <f t="shared" si="47"/>
        <v>44562</v>
      </c>
      <c r="Y99" s="6">
        <f t="shared" si="47"/>
        <v>44593</v>
      </c>
      <c r="Z99" s="7">
        <f t="shared" si="47"/>
        <v>44621</v>
      </c>
      <c r="AA99" s="14">
        <f t="shared" si="47"/>
        <v>44652</v>
      </c>
      <c r="AB99" s="6">
        <f t="shared" si="47"/>
        <v>44682</v>
      </c>
      <c r="AC99" s="6">
        <f t="shared" si="47"/>
        <v>44713</v>
      </c>
      <c r="AD99" s="6">
        <f t="shared" si="47"/>
        <v>44743</v>
      </c>
      <c r="AE99" s="6">
        <f t="shared" si="47"/>
        <v>44774</v>
      </c>
      <c r="AF99" s="6">
        <f t="shared" si="47"/>
        <v>44805</v>
      </c>
      <c r="AG99" s="6">
        <f t="shared" si="47"/>
        <v>44835</v>
      </c>
      <c r="AH99" s="6">
        <f t="shared" si="47"/>
        <v>44866</v>
      </c>
      <c r="AI99" s="6">
        <f t="shared" si="47"/>
        <v>44896</v>
      </c>
      <c r="AJ99" s="6">
        <f t="shared" si="47"/>
        <v>44927</v>
      </c>
      <c r="AK99" s="6">
        <f t="shared" si="47"/>
        <v>44958</v>
      </c>
      <c r="AL99" s="7">
        <f t="shared" si="47"/>
        <v>44986</v>
      </c>
    </row>
    <row r="100" spans="5:38" ht="16.5">
      <c r="E100" s="16"/>
      <c r="F100" s="16"/>
      <c r="G100" s="16"/>
      <c r="H100" s="16"/>
      <c r="I100" s="16"/>
      <c r="J100" s="261"/>
      <c r="K100" s="198"/>
      <c r="L100" s="199"/>
      <c r="M100" s="15"/>
      <c r="N100" s="12"/>
      <c r="O100" s="15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5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10:38" ht="16.5">
      <c r="J101" s="284" t="s">
        <v>67</v>
      </c>
      <c r="K101" s="46">
        <f aca="true" t="shared" si="48" ref="K101:AL106">K78</f>
        <v>0</v>
      </c>
      <c r="L101" s="44">
        <f t="shared" si="48"/>
        <v>0</v>
      </c>
      <c r="M101" s="154">
        <f t="shared" si="48"/>
        <v>0</v>
      </c>
      <c r="N101" s="153">
        <f t="shared" si="48"/>
        <v>0</v>
      </c>
      <c r="O101" s="154">
        <f t="shared" si="48"/>
        <v>0</v>
      </c>
      <c r="P101" s="152">
        <f t="shared" si="48"/>
        <v>0</v>
      </c>
      <c r="Q101" s="152">
        <f t="shared" si="48"/>
        <v>0</v>
      </c>
      <c r="R101" s="152">
        <f t="shared" si="48"/>
        <v>0</v>
      </c>
      <c r="S101" s="152">
        <f t="shared" si="48"/>
        <v>0</v>
      </c>
      <c r="T101" s="152">
        <f t="shared" si="48"/>
        <v>0</v>
      </c>
      <c r="U101" s="152">
        <f t="shared" si="48"/>
        <v>0</v>
      </c>
      <c r="V101" s="152">
        <f t="shared" si="48"/>
        <v>0</v>
      </c>
      <c r="W101" s="152">
        <f t="shared" si="48"/>
        <v>0</v>
      </c>
      <c r="X101" s="152">
        <f t="shared" si="48"/>
        <v>0</v>
      </c>
      <c r="Y101" s="152">
        <f t="shared" si="48"/>
        <v>0</v>
      </c>
      <c r="Z101" s="153">
        <f t="shared" si="48"/>
        <v>0</v>
      </c>
      <c r="AA101" s="154">
        <f t="shared" si="48"/>
        <v>0</v>
      </c>
      <c r="AB101" s="152">
        <f t="shared" si="48"/>
        <v>0</v>
      </c>
      <c r="AC101" s="152">
        <f t="shared" si="48"/>
        <v>0</v>
      </c>
      <c r="AD101" s="152">
        <f t="shared" si="48"/>
        <v>0</v>
      </c>
      <c r="AE101" s="152">
        <f t="shared" si="48"/>
        <v>0</v>
      </c>
      <c r="AF101" s="152">
        <f t="shared" si="48"/>
        <v>0</v>
      </c>
      <c r="AG101" s="152">
        <f t="shared" si="48"/>
        <v>0</v>
      </c>
      <c r="AH101" s="152">
        <f t="shared" si="48"/>
        <v>0</v>
      </c>
      <c r="AI101" s="152">
        <f t="shared" si="48"/>
        <v>0</v>
      </c>
      <c r="AJ101" s="152">
        <f t="shared" si="48"/>
        <v>0</v>
      </c>
      <c r="AK101" s="152">
        <f t="shared" si="48"/>
        <v>0</v>
      </c>
      <c r="AL101" s="153">
        <f t="shared" si="48"/>
        <v>0</v>
      </c>
    </row>
    <row r="102" spans="10:38" ht="16.5">
      <c r="J102" s="285"/>
      <c r="K102" s="46">
        <f t="shared" si="48"/>
        <v>0</v>
      </c>
      <c r="L102" s="44">
        <f t="shared" si="48"/>
        <v>0</v>
      </c>
      <c r="M102" s="154">
        <f t="shared" si="48"/>
        <v>0</v>
      </c>
      <c r="N102" s="153">
        <f t="shared" si="48"/>
        <v>0</v>
      </c>
      <c r="O102" s="154">
        <f t="shared" si="48"/>
        <v>0</v>
      </c>
      <c r="P102" s="152">
        <f t="shared" si="48"/>
        <v>0</v>
      </c>
      <c r="Q102" s="152">
        <f t="shared" si="48"/>
        <v>0</v>
      </c>
      <c r="R102" s="152">
        <f t="shared" si="48"/>
        <v>0</v>
      </c>
      <c r="S102" s="152">
        <f t="shared" si="48"/>
        <v>0</v>
      </c>
      <c r="T102" s="152">
        <f t="shared" si="48"/>
        <v>0</v>
      </c>
      <c r="U102" s="152">
        <f t="shared" si="48"/>
        <v>0</v>
      </c>
      <c r="V102" s="152">
        <f t="shared" si="48"/>
        <v>0</v>
      </c>
      <c r="W102" s="152">
        <f t="shared" si="48"/>
        <v>0</v>
      </c>
      <c r="X102" s="152">
        <f t="shared" si="48"/>
        <v>0</v>
      </c>
      <c r="Y102" s="152">
        <f t="shared" si="48"/>
        <v>0</v>
      </c>
      <c r="Z102" s="153">
        <f t="shared" si="48"/>
        <v>0</v>
      </c>
      <c r="AA102" s="154">
        <f t="shared" si="48"/>
        <v>0</v>
      </c>
      <c r="AB102" s="152">
        <f t="shared" si="48"/>
        <v>0</v>
      </c>
      <c r="AC102" s="152">
        <f t="shared" si="48"/>
        <v>0</v>
      </c>
      <c r="AD102" s="152">
        <f t="shared" si="48"/>
        <v>0</v>
      </c>
      <c r="AE102" s="152">
        <f t="shared" si="48"/>
        <v>0</v>
      </c>
      <c r="AF102" s="152">
        <f t="shared" si="48"/>
        <v>0</v>
      </c>
      <c r="AG102" s="152">
        <f t="shared" si="48"/>
        <v>0</v>
      </c>
      <c r="AH102" s="152">
        <f t="shared" si="48"/>
        <v>0</v>
      </c>
      <c r="AI102" s="152">
        <f t="shared" si="48"/>
        <v>0</v>
      </c>
      <c r="AJ102" s="152">
        <f t="shared" si="48"/>
        <v>0</v>
      </c>
      <c r="AK102" s="152">
        <f t="shared" si="48"/>
        <v>0</v>
      </c>
      <c r="AL102" s="153">
        <f t="shared" si="48"/>
        <v>0</v>
      </c>
    </row>
    <row r="103" spans="5:38" ht="16.5">
      <c r="E103" s="13"/>
      <c r="F103" s="13"/>
      <c r="G103" s="13"/>
      <c r="H103" s="13"/>
      <c r="I103" s="13"/>
      <c r="J103" s="285"/>
      <c r="K103" s="46">
        <f t="shared" si="48"/>
        <v>0</v>
      </c>
      <c r="L103" s="44">
        <f t="shared" si="48"/>
        <v>0</v>
      </c>
      <c r="M103" s="154">
        <f t="shared" si="48"/>
        <v>0</v>
      </c>
      <c r="N103" s="153">
        <f t="shared" si="48"/>
        <v>0</v>
      </c>
      <c r="O103" s="154">
        <f t="shared" si="48"/>
        <v>0</v>
      </c>
      <c r="P103" s="152">
        <f t="shared" si="48"/>
        <v>0</v>
      </c>
      <c r="Q103" s="152">
        <f t="shared" si="48"/>
        <v>0</v>
      </c>
      <c r="R103" s="152">
        <f t="shared" si="48"/>
        <v>0</v>
      </c>
      <c r="S103" s="152">
        <f t="shared" si="48"/>
        <v>0</v>
      </c>
      <c r="T103" s="152">
        <f t="shared" si="48"/>
        <v>0</v>
      </c>
      <c r="U103" s="152">
        <f t="shared" si="48"/>
        <v>0</v>
      </c>
      <c r="V103" s="152">
        <f t="shared" si="48"/>
        <v>0</v>
      </c>
      <c r="W103" s="152">
        <f t="shared" si="48"/>
        <v>0</v>
      </c>
      <c r="X103" s="152">
        <f t="shared" si="48"/>
        <v>0</v>
      </c>
      <c r="Y103" s="152">
        <f t="shared" si="48"/>
        <v>0</v>
      </c>
      <c r="Z103" s="153">
        <f t="shared" si="48"/>
        <v>0</v>
      </c>
      <c r="AA103" s="154">
        <f t="shared" si="48"/>
        <v>0</v>
      </c>
      <c r="AB103" s="152">
        <f t="shared" si="48"/>
        <v>0</v>
      </c>
      <c r="AC103" s="152">
        <f t="shared" si="48"/>
        <v>0</v>
      </c>
      <c r="AD103" s="152">
        <f t="shared" si="48"/>
        <v>0</v>
      </c>
      <c r="AE103" s="152">
        <f t="shared" si="48"/>
        <v>0</v>
      </c>
      <c r="AF103" s="152">
        <f t="shared" si="48"/>
        <v>0</v>
      </c>
      <c r="AG103" s="152">
        <f t="shared" si="48"/>
        <v>0</v>
      </c>
      <c r="AH103" s="152">
        <f t="shared" si="48"/>
        <v>0</v>
      </c>
      <c r="AI103" s="152">
        <f t="shared" si="48"/>
        <v>0</v>
      </c>
      <c r="AJ103" s="152">
        <f t="shared" si="48"/>
        <v>0</v>
      </c>
      <c r="AK103" s="152">
        <f t="shared" si="48"/>
        <v>0</v>
      </c>
      <c r="AL103" s="153">
        <f t="shared" si="48"/>
        <v>0</v>
      </c>
    </row>
    <row r="104" spans="5:38" ht="16.5">
      <c r="E104" s="13"/>
      <c r="F104" s="13"/>
      <c r="G104" s="13"/>
      <c r="H104" s="13"/>
      <c r="I104" s="13"/>
      <c r="J104" s="285"/>
      <c r="K104" s="46">
        <f t="shared" si="48"/>
        <v>0</v>
      </c>
      <c r="L104" s="44">
        <f t="shared" si="48"/>
        <v>0</v>
      </c>
      <c r="M104" s="154">
        <f t="shared" si="48"/>
        <v>0</v>
      </c>
      <c r="N104" s="153">
        <f t="shared" si="48"/>
        <v>0</v>
      </c>
      <c r="O104" s="154">
        <f t="shared" si="48"/>
        <v>0</v>
      </c>
      <c r="P104" s="152">
        <f t="shared" si="48"/>
        <v>0</v>
      </c>
      <c r="Q104" s="152">
        <f t="shared" si="48"/>
        <v>0</v>
      </c>
      <c r="R104" s="152">
        <f t="shared" si="48"/>
        <v>0</v>
      </c>
      <c r="S104" s="152">
        <f t="shared" si="48"/>
        <v>0</v>
      </c>
      <c r="T104" s="152">
        <f t="shared" si="48"/>
        <v>0</v>
      </c>
      <c r="U104" s="152">
        <f t="shared" si="48"/>
        <v>0</v>
      </c>
      <c r="V104" s="152">
        <f t="shared" si="48"/>
        <v>0</v>
      </c>
      <c r="W104" s="152">
        <f t="shared" si="48"/>
        <v>0</v>
      </c>
      <c r="X104" s="152">
        <f t="shared" si="48"/>
        <v>0</v>
      </c>
      <c r="Y104" s="152">
        <f t="shared" si="48"/>
        <v>0</v>
      </c>
      <c r="Z104" s="153">
        <f t="shared" si="48"/>
        <v>0</v>
      </c>
      <c r="AA104" s="154">
        <f t="shared" si="48"/>
        <v>0</v>
      </c>
      <c r="AB104" s="152">
        <f t="shared" si="48"/>
        <v>0</v>
      </c>
      <c r="AC104" s="152">
        <f t="shared" si="48"/>
        <v>0</v>
      </c>
      <c r="AD104" s="152">
        <f t="shared" si="48"/>
        <v>0</v>
      </c>
      <c r="AE104" s="152">
        <f t="shared" si="48"/>
        <v>0</v>
      </c>
      <c r="AF104" s="152">
        <f t="shared" si="48"/>
        <v>0</v>
      </c>
      <c r="AG104" s="152">
        <f t="shared" si="48"/>
        <v>0</v>
      </c>
      <c r="AH104" s="152">
        <f t="shared" si="48"/>
        <v>0</v>
      </c>
      <c r="AI104" s="152">
        <f t="shared" si="48"/>
        <v>0</v>
      </c>
      <c r="AJ104" s="152">
        <f t="shared" si="48"/>
        <v>0</v>
      </c>
      <c r="AK104" s="152">
        <f t="shared" si="48"/>
        <v>0</v>
      </c>
      <c r="AL104" s="153">
        <f t="shared" si="48"/>
        <v>0</v>
      </c>
    </row>
    <row r="105" spans="5:38" ht="16.5">
      <c r="E105" s="13"/>
      <c r="F105" s="13"/>
      <c r="G105" s="13"/>
      <c r="H105" s="13"/>
      <c r="I105" s="13"/>
      <c r="J105" s="285"/>
      <c r="K105" s="46">
        <f t="shared" si="48"/>
        <v>0</v>
      </c>
      <c r="L105" s="44">
        <f t="shared" si="48"/>
        <v>0</v>
      </c>
      <c r="M105" s="154">
        <f t="shared" si="48"/>
        <v>0</v>
      </c>
      <c r="N105" s="153">
        <f t="shared" si="48"/>
        <v>0</v>
      </c>
      <c r="O105" s="154">
        <f t="shared" si="48"/>
        <v>0</v>
      </c>
      <c r="P105" s="152">
        <f t="shared" si="48"/>
        <v>0</v>
      </c>
      <c r="Q105" s="152">
        <f t="shared" si="48"/>
        <v>0</v>
      </c>
      <c r="R105" s="152">
        <f t="shared" si="48"/>
        <v>0</v>
      </c>
      <c r="S105" s="152">
        <f t="shared" si="48"/>
        <v>0</v>
      </c>
      <c r="T105" s="152">
        <f t="shared" si="48"/>
        <v>0</v>
      </c>
      <c r="U105" s="152">
        <f t="shared" si="48"/>
        <v>0</v>
      </c>
      <c r="V105" s="152">
        <f t="shared" si="48"/>
        <v>0</v>
      </c>
      <c r="W105" s="152">
        <f t="shared" si="48"/>
        <v>0</v>
      </c>
      <c r="X105" s="152">
        <f t="shared" si="48"/>
        <v>0</v>
      </c>
      <c r="Y105" s="152">
        <f t="shared" si="48"/>
        <v>0</v>
      </c>
      <c r="Z105" s="153">
        <f t="shared" si="48"/>
        <v>0</v>
      </c>
      <c r="AA105" s="154">
        <f t="shared" si="48"/>
        <v>0</v>
      </c>
      <c r="AB105" s="152">
        <f t="shared" si="48"/>
        <v>0</v>
      </c>
      <c r="AC105" s="152">
        <f t="shared" si="48"/>
        <v>0</v>
      </c>
      <c r="AD105" s="152">
        <f t="shared" si="48"/>
        <v>0</v>
      </c>
      <c r="AE105" s="152">
        <f t="shared" si="48"/>
        <v>0</v>
      </c>
      <c r="AF105" s="152">
        <f t="shared" si="48"/>
        <v>0</v>
      </c>
      <c r="AG105" s="152">
        <f t="shared" si="48"/>
        <v>0</v>
      </c>
      <c r="AH105" s="152">
        <f t="shared" si="48"/>
        <v>0</v>
      </c>
      <c r="AI105" s="152">
        <f t="shared" si="48"/>
        <v>0</v>
      </c>
      <c r="AJ105" s="152">
        <f t="shared" si="48"/>
        <v>0</v>
      </c>
      <c r="AK105" s="152">
        <f t="shared" si="48"/>
        <v>0</v>
      </c>
      <c r="AL105" s="153">
        <f t="shared" si="48"/>
        <v>0</v>
      </c>
    </row>
    <row r="106" spans="5:38" ht="16.5">
      <c r="E106" s="13"/>
      <c r="F106" s="13"/>
      <c r="G106" s="13"/>
      <c r="H106" s="13"/>
      <c r="I106" s="13"/>
      <c r="J106" s="192"/>
      <c r="K106" s="46">
        <f t="shared" si="48"/>
        <v>0</v>
      </c>
      <c r="L106" s="44">
        <f t="shared" si="48"/>
        <v>0</v>
      </c>
      <c r="M106" s="154">
        <f t="shared" si="48"/>
        <v>0</v>
      </c>
      <c r="N106" s="153">
        <f t="shared" si="48"/>
        <v>0</v>
      </c>
      <c r="O106" s="154">
        <f t="shared" si="48"/>
        <v>0</v>
      </c>
      <c r="P106" s="152">
        <f t="shared" si="48"/>
        <v>0</v>
      </c>
      <c r="Q106" s="152">
        <f t="shared" si="48"/>
        <v>0</v>
      </c>
      <c r="R106" s="152">
        <f t="shared" si="48"/>
        <v>0</v>
      </c>
      <c r="S106" s="152">
        <f t="shared" si="48"/>
        <v>0</v>
      </c>
      <c r="T106" s="152">
        <f t="shared" si="48"/>
        <v>0</v>
      </c>
      <c r="U106" s="152">
        <f t="shared" si="48"/>
        <v>0</v>
      </c>
      <c r="V106" s="152">
        <f t="shared" si="48"/>
        <v>0</v>
      </c>
      <c r="W106" s="152">
        <f t="shared" si="48"/>
        <v>0</v>
      </c>
      <c r="X106" s="152">
        <f t="shared" si="48"/>
        <v>0</v>
      </c>
      <c r="Y106" s="152">
        <f t="shared" si="48"/>
        <v>0</v>
      </c>
      <c r="Z106" s="153">
        <f t="shared" si="48"/>
        <v>0</v>
      </c>
      <c r="AA106" s="154">
        <f t="shared" si="48"/>
        <v>0</v>
      </c>
      <c r="AB106" s="152">
        <f t="shared" si="48"/>
        <v>0</v>
      </c>
      <c r="AC106" s="152">
        <f t="shared" si="48"/>
        <v>0</v>
      </c>
      <c r="AD106" s="152">
        <f t="shared" si="48"/>
        <v>0</v>
      </c>
      <c r="AE106" s="152">
        <f t="shared" si="48"/>
        <v>0</v>
      </c>
      <c r="AF106" s="152">
        <f t="shared" si="48"/>
        <v>0</v>
      </c>
      <c r="AG106" s="152">
        <f t="shared" si="48"/>
        <v>0</v>
      </c>
      <c r="AH106" s="152">
        <f t="shared" si="48"/>
        <v>0</v>
      </c>
      <c r="AI106" s="152">
        <f t="shared" si="48"/>
        <v>0</v>
      </c>
      <c r="AJ106" s="152">
        <f t="shared" si="48"/>
        <v>0</v>
      </c>
      <c r="AK106" s="152">
        <f t="shared" si="48"/>
        <v>0</v>
      </c>
      <c r="AL106" s="153">
        <f t="shared" si="48"/>
        <v>0</v>
      </c>
    </row>
    <row r="107" spans="5:38" ht="16.5">
      <c r="E107" s="13"/>
      <c r="F107" s="13"/>
      <c r="G107" s="13"/>
      <c r="H107" s="13"/>
      <c r="I107" s="13"/>
      <c r="J107" s="172" t="s">
        <v>80</v>
      </c>
      <c r="K107" s="173"/>
      <c r="L107" s="174"/>
      <c r="M107" s="144">
        <f aca="true" t="shared" si="49" ref="M107:AL107">SUM(M101:M106)</f>
        <v>0</v>
      </c>
      <c r="N107" s="145">
        <f t="shared" si="49"/>
        <v>0</v>
      </c>
      <c r="O107" s="144">
        <f t="shared" si="49"/>
        <v>0</v>
      </c>
      <c r="P107" s="146">
        <f t="shared" si="49"/>
        <v>0</v>
      </c>
      <c r="Q107" s="146">
        <f t="shared" si="49"/>
        <v>0</v>
      </c>
      <c r="R107" s="146">
        <f t="shared" si="49"/>
        <v>0</v>
      </c>
      <c r="S107" s="146">
        <f t="shared" si="49"/>
        <v>0</v>
      </c>
      <c r="T107" s="146">
        <f t="shared" si="49"/>
        <v>0</v>
      </c>
      <c r="U107" s="146">
        <f t="shared" si="49"/>
        <v>0</v>
      </c>
      <c r="V107" s="146">
        <f t="shared" si="49"/>
        <v>0</v>
      </c>
      <c r="W107" s="146">
        <f t="shared" si="49"/>
        <v>0</v>
      </c>
      <c r="X107" s="146">
        <f t="shared" si="49"/>
        <v>0</v>
      </c>
      <c r="Y107" s="146">
        <f t="shared" si="49"/>
        <v>0</v>
      </c>
      <c r="Z107" s="145">
        <f t="shared" si="49"/>
        <v>0</v>
      </c>
      <c r="AA107" s="144">
        <f t="shared" si="49"/>
        <v>0</v>
      </c>
      <c r="AB107" s="146">
        <f t="shared" si="49"/>
        <v>0</v>
      </c>
      <c r="AC107" s="146">
        <f t="shared" si="49"/>
        <v>0</v>
      </c>
      <c r="AD107" s="146">
        <f t="shared" si="49"/>
        <v>0</v>
      </c>
      <c r="AE107" s="146">
        <f t="shared" si="49"/>
        <v>0</v>
      </c>
      <c r="AF107" s="146">
        <f t="shared" si="49"/>
        <v>0</v>
      </c>
      <c r="AG107" s="146">
        <f t="shared" si="49"/>
        <v>0</v>
      </c>
      <c r="AH107" s="146">
        <f t="shared" si="49"/>
        <v>0</v>
      </c>
      <c r="AI107" s="146">
        <f t="shared" si="49"/>
        <v>0</v>
      </c>
      <c r="AJ107" s="146">
        <f t="shared" si="49"/>
        <v>0</v>
      </c>
      <c r="AK107" s="146">
        <f t="shared" si="49"/>
        <v>0</v>
      </c>
      <c r="AL107" s="145">
        <f t="shared" si="49"/>
        <v>0</v>
      </c>
    </row>
    <row r="108" spans="5:38" ht="16.5">
      <c r="E108" s="13"/>
      <c r="F108" s="13"/>
      <c r="G108" s="13"/>
      <c r="H108" s="13"/>
      <c r="I108" s="13"/>
      <c r="J108" s="266"/>
      <c r="K108" s="167"/>
      <c r="L108" s="168"/>
      <c r="M108" s="140"/>
      <c r="N108" s="141"/>
      <c r="O108" s="140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1"/>
      <c r="AA108" s="140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1"/>
    </row>
    <row r="109" spans="5:38" ht="16.5">
      <c r="E109" s="13"/>
      <c r="F109" s="13"/>
      <c r="G109" s="13"/>
      <c r="H109" s="13"/>
      <c r="I109" s="13"/>
      <c r="J109" s="164" t="s">
        <v>48</v>
      </c>
      <c r="K109" s="165"/>
      <c r="L109" s="44">
        <f aca="true" t="shared" si="50" ref="L109:L114">K101</f>
        <v>0</v>
      </c>
      <c r="M109" s="104">
        <f>IF(M101&lt;&gt;0,M101/$L$101/12,0)</f>
        <v>0</v>
      </c>
      <c r="N109" s="105">
        <f>IF(M109&lt;&gt;0,M109,IF(N101&lt;&gt;0,N101/$L$101/12,0))</f>
        <v>0</v>
      </c>
      <c r="O109" s="104">
        <f aca="true" t="shared" si="51" ref="O109:AL109">IF(N109&lt;&gt;0,N109,IF(O101&lt;&gt;0,O101/$L$101/12,0))</f>
        <v>0</v>
      </c>
      <c r="P109" s="102">
        <f t="shared" si="51"/>
        <v>0</v>
      </c>
      <c r="Q109" s="102">
        <f t="shared" si="51"/>
        <v>0</v>
      </c>
      <c r="R109" s="102">
        <f t="shared" si="51"/>
        <v>0</v>
      </c>
      <c r="S109" s="102">
        <f t="shared" si="51"/>
        <v>0</v>
      </c>
      <c r="T109" s="102">
        <f t="shared" si="51"/>
        <v>0</v>
      </c>
      <c r="U109" s="102">
        <f t="shared" si="51"/>
        <v>0</v>
      </c>
      <c r="V109" s="102">
        <f t="shared" si="51"/>
        <v>0</v>
      </c>
      <c r="W109" s="102">
        <f t="shared" si="51"/>
        <v>0</v>
      </c>
      <c r="X109" s="102">
        <f t="shared" si="51"/>
        <v>0</v>
      </c>
      <c r="Y109" s="102">
        <f t="shared" si="51"/>
        <v>0</v>
      </c>
      <c r="Z109" s="105">
        <f t="shared" si="51"/>
        <v>0</v>
      </c>
      <c r="AA109" s="104">
        <f t="shared" si="51"/>
        <v>0</v>
      </c>
      <c r="AB109" s="102">
        <f t="shared" si="51"/>
        <v>0</v>
      </c>
      <c r="AC109" s="102">
        <f t="shared" si="51"/>
        <v>0</v>
      </c>
      <c r="AD109" s="102">
        <f t="shared" si="51"/>
        <v>0</v>
      </c>
      <c r="AE109" s="102">
        <f t="shared" si="51"/>
        <v>0</v>
      </c>
      <c r="AF109" s="102">
        <f t="shared" si="51"/>
        <v>0</v>
      </c>
      <c r="AG109" s="102">
        <f t="shared" si="51"/>
        <v>0</v>
      </c>
      <c r="AH109" s="102">
        <f t="shared" si="51"/>
        <v>0</v>
      </c>
      <c r="AI109" s="102">
        <f t="shared" si="51"/>
        <v>0</v>
      </c>
      <c r="AJ109" s="102">
        <f t="shared" si="51"/>
        <v>0</v>
      </c>
      <c r="AK109" s="102">
        <f t="shared" si="51"/>
        <v>0</v>
      </c>
      <c r="AL109" s="105">
        <f t="shared" si="51"/>
        <v>0</v>
      </c>
    </row>
    <row r="110" spans="5:38" ht="16.5">
      <c r="E110" s="13"/>
      <c r="F110" s="13"/>
      <c r="G110" s="13"/>
      <c r="H110" s="13"/>
      <c r="I110" s="13"/>
      <c r="J110" s="164"/>
      <c r="K110" s="165"/>
      <c r="L110" s="44">
        <f t="shared" si="50"/>
        <v>0</v>
      </c>
      <c r="M110" s="104">
        <f>IF(M102&lt;&gt;0,M102/$L$102/12,0)</f>
        <v>0</v>
      </c>
      <c r="N110" s="105">
        <f>IF(M110&lt;&gt;0,M110,IF(N102&lt;&gt;0,N102/$L$102/12,0))</f>
        <v>0</v>
      </c>
      <c r="O110" s="104">
        <f aca="true" t="shared" si="52" ref="O110:AL110">IF(N110&lt;&gt;0,N110,IF(O102&lt;&gt;0,O102/$L$102/12,0))</f>
        <v>0</v>
      </c>
      <c r="P110" s="102">
        <f t="shared" si="52"/>
        <v>0</v>
      </c>
      <c r="Q110" s="102">
        <f t="shared" si="52"/>
        <v>0</v>
      </c>
      <c r="R110" s="102">
        <f t="shared" si="52"/>
        <v>0</v>
      </c>
      <c r="S110" s="102">
        <f t="shared" si="52"/>
        <v>0</v>
      </c>
      <c r="T110" s="102">
        <f t="shared" si="52"/>
        <v>0</v>
      </c>
      <c r="U110" s="102">
        <f t="shared" si="52"/>
        <v>0</v>
      </c>
      <c r="V110" s="102">
        <f t="shared" si="52"/>
        <v>0</v>
      </c>
      <c r="W110" s="102">
        <f t="shared" si="52"/>
        <v>0</v>
      </c>
      <c r="X110" s="102">
        <f t="shared" si="52"/>
        <v>0</v>
      </c>
      <c r="Y110" s="102">
        <f t="shared" si="52"/>
        <v>0</v>
      </c>
      <c r="Z110" s="105">
        <f t="shared" si="52"/>
        <v>0</v>
      </c>
      <c r="AA110" s="104">
        <f t="shared" si="52"/>
        <v>0</v>
      </c>
      <c r="AB110" s="102">
        <f t="shared" si="52"/>
        <v>0</v>
      </c>
      <c r="AC110" s="102">
        <f t="shared" si="52"/>
        <v>0</v>
      </c>
      <c r="AD110" s="102">
        <f t="shared" si="52"/>
        <v>0</v>
      </c>
      <c r="AE110" s="102">
        <f t="shared" si="52"/>
        <v>0</v>
      </c>
      <c r="AF110" s="102">
        <f t="shared" si="52"/>
        <v>0</v>
      </c>
      <c r="AG110" s="102">
        <f t="shared" si="52"/>
        <v>0</v>
      </c>
      <c r="AH110" s="102">
        <f t="shared" si="52"/>
        <v>0</v>
      </c>
      <c r="AI110" s="102">
        <f t="shared" si="52"/>
        <v>0</v>
      </c>
      <c r="AJ110" s="102">
        <f t="shared" si="52"/>
        <v>0</v>
      </c>
      <c r="AK110" s="102">
        <f t="shared" si="52"/>
        <v>0</v>
      </c>
      <c r="AL110" s="105">
        <f t="shared" si="52"/>
        <v>0</v>
      </c>
    </row>
    <row r="111" spans="5:38" ht="16.5">
      <c r="E111" s="13"/>
      <c r="F111" s="13"/>
      <c r="G111" s="13"/>
      <c r="H111" s="13"/>
      <c r="I111" s="13"/>
      <c r="J111" s="164"/>
      <c r="K111" s="165"/>
      <c r="L111" s="44">
        <f t="shared" si="50"/>
        <v>0</v>
      </c>
      <c r="M111" s="104">
        <f>IF(M103&lt;&gt;0,M103/$L$103/12,0)</f>
        <v>0</v>
      </c>
      <c r="N111" s="105">
        <f>IF(M111&lt;&gt;0,M111,IF(N103&lt;&gt;0,N103/$L$103/12,0))</f>
        <v>0</v>
      </c>
      <c r="O111" s="104">
        <f aca="true" t="shared" si="53" ref="O111:AL111">IF(N111&lt;&gt;0,N111,IF(O103&lt;&gt;0,O103/$L$103/12,0))</f>
        <v>0</v>
      </c>
      <c r="P111" s="102">
        <f t="shared" si="53"/>
        <v>0</v>
      </c>
      <c r="Q111" s="102">
        <f t="shared" si="53"/>
        <v>0</v>
      </c>
      <c r="R111" s="102">
        <f t="shared" si="53"/>
        <v>0</v>
      </c>
      <c r="S111" s="102">
        <f t="shared" si="53"/>
        <v>0</v>
      </c>
      <c r="T111" s="102">
        <f t="shared" si="53"/>
        <v>0</v>
      </c>
      <c r="U111" s="102">
        <f t="shared" si="53"/>
        <v>0</v>
      </c>
      <c r="V111" s="102">
        <f t="shared" si="53"/>
        <v>0</v>
      </c>
      <c r="W111" s="102">
        <f t="shared" si="53"/>
        <v>0</v>
      </c>
      <c r="X111" s="102">
        <f t="shared" si="53"/>
        <v>0</v>
      </c>
      <c r="Y111" s="102">
        <f t="shared" si="53"/>
        <v>0</v>
      </c>
      <c r="Z111" s="105">
        <f t="shared" si="53"/>
        <v>0</v>
      </c>
      <c r="AA111" s="104">
        <f t="shared" si="53"/>
        <v>0</v>
      </c>
      <c r="AB111" s="102">
        <f t="shared" si="53"/>
        <v>0</v>
      </c>
      <c r="AC111" s="102">
        <f t="shared" si="53"/>
        <v>0</v>
      </c>
      <c r="AD111" s="102">
        <f t="shared" si="53"/>
        <v>0</v>
      </c>
      <c r="AE111" s="102">
        <f t="shared" si="53"/>
        <v>0</v>
      </c>
      <c r="AF111" s="102">
        <f t="shared" si="53"/>
        <v>0</v>
      </c>
      <c r="AG111" s="102">
        <f t="shared" si="53"/>
        <v>0</v>
      </c>
      <c r="AH111" s="102">
        <f t="shared" si="53"/>
        <v>0</v>
      </c>
      <c r="AI111" s="102">
        <f t="shared" si="53"/>
        <v>0</v>
      </c>
      <c r="AJ111" s="102">
        <f t="shared" si="53"/>
        <v>0</v>
      </c>
      <c r="AK111" s="102">
        <f t="shared" si="53"/>
        <v>0</v>
      </c>
      <c r="AL111" s="105">
        <f t="shared" si="53"/>
        <v>0</v>
      </c>
    </row>
    <row r="112" spans="5:38" ht="16.5">
      <c r="E112" s="13"/>
      <c r="F112" s="13"/>
      <c r="G112" s="13"/>
      <c r="H112" s="13"/>
      <c r="I112" s="13"/>
      <c r="J112" s="164"/>
      <c r="K112" s="165"/>
      <c r="L112" s="44">
        <f t="shared" si="50"/>
        <v>0</v>
      </c>
      <c r="M112" s="104">
        <f>IF(M104&lt;&gt;0,M104/$L$104/12,0)</f>
        <v>0</v>
      </c>
      <c r="N112" s="105">
        <f>IF(M112&lt;&gt;0,M112,IF(N104&lt;&gt;0,N104/$L$104/12,0))</f>
        <v>0</v>
      </c>
      <c r="O112" s="104">
        <f aca="true" t="shared" si="54" ref="O112:AL112">IF(N112&lt;&gt;0,N112,IF(O104&lt;&gt;0,O104/$L$104/12,0))</f>
        <v>0</v>
      </c>
      <c r="P112" s="102">
        <f t="shared" si="54"/>
        <v>0</v>
      </c>
      <c r="Q112" s="102">
        <f t="shared" si="54"/>
        <v>0</v>
      </c>
      <c r="R112" s="102">
        <f t="shared" si="54"/>
        <v>0</v>
      </c>
      <c r="S112" s="102">
        <f t="shared" si="54"/>
        <v>0</v>
      </c>
      <c r="T112" s="102">
        <f t="shared" si="54"/>
        <v>0</v>
      </c>
      <c r="U112" s="102">
        <f t="shared" si="54"/>
        <v>0</v>
      </c>
      <c r="V112" s="102">
        <f t="shared" si="54"/>
        <v>0</v>
      </c>
      <c r="W112" s="102">
        <f t="shared" si="54"/>
        <v>0</v>
      </c>
      <c r="X112" s="102">
        <f t="shared" si="54"/>
        <v>0</v>
      </c>
      <c r="Y112" s="102">
        <f t="shared" si="54"/>
        <v>0</v>
      </c>
      <c r="Z112" s="105">
        <f t="shared" si="54"/>
        <v>0</v>
      </c>
      <c r="AA112" s="104">
        <f t="shared" si="54"/>
        <v>0</v>
      </c>
      <c r="AB112" s="102">
        <f t="shared" si="54"/>
        <v>0</v>
      </c>
      <c r="AC112" s="102">
        <f t="shared" si="54"/>
        <v>0</v>
      </c>
      <c r="AD112" s="102">
        <f t="shared" si="54"/>
        <v>0</v>
      </c>
      <c r="AE112" s="102">
        <f t="shared" si="54"/>
        <v>0</v>
      </c>
      <c r="AF112" s="102">
        <f t="shared" si="54"/>
        <v>0</v>
      </c>
      <c r="AG112" s="102">
        <f t="shared" si="54"/>
        <v>0</v>
      </c>
      <c r="AH112" s="102">
        <f t="shared" si="54"/>
        <v>0</v>
      </c>
      <c r="AI112" s="102">
        <f t="shared" si="54"/>
        <v>0</v>
      </c>
      <c r="AJ112" s="102">
        <f t="shared" si="54"/>
        <v>0</v>
      </c>
      <c r="AK112" s="102">
        <f t="shared" si="54"/>
        <v>0</v>
      </c>
      <c r="AL112" s="105">
        <f t="shared" si="54"/>
        <v>0</v>
      </c>
    </row>
    <row r="113" spans="10:38" ht="16.5">
      <c r="J113" s="164"/>
      <c r="K113" s="165"/>
      <c r="L113" s="44">
        <f t="shared" si="50"/>
        <v>0</v>
      </c>
      <c r="M113" s="104">
        <f>IF(M105&lt;&gt;0,M105/$L$105/12,0)</f>
        <v>0</v>
      </c>
      <c r="N113" s="105">
        <f>IF(M113&lt;&gt;0,M113,IF(N105&lt;&gt;0,N105/$L$105/12,0))</f>
        <v>0</v>
      </c>
      <c r="O113" s="104">
        <f aca="true" t="shared" si="55" ref="O113:AL113">IF(N113&lt;&gt;0,N113,IF(O105&lt;&gt;0,O105/$L$105/12,0))</f>
        <v>0</v>
      </c>
      <c r="P113" s="102">
        <f t="shared" si="55"/>
        <v>0</v>
      </c>
      <c r="Q113" s="102">
        <f t="shared" si="55"/>
        <v>0</v>
      </c>
      <c r="R113" s="102">
        <f t="shared" si="55"/>
        <v>0</v>
      </c>
      <c r="S113" s="102">
        <f t="shared" si="55"/>
        <v>0</v>
      </c>
      <c r="T113" s="102">
        <f t="shared" si="55"/>
        <v>0</v>
      </c>
      <c r="U113" s="102">
        <f t="shared" si="55"/>
        <v>0</v>
      </c>
      <c r="V113" s="102">
        <f t="shared" si="55"/>
        <v>0</v>
      </c>
      <c r="W113" s="102">
        <f t="shared" si="55"/>
        <v>0</v>
      </c>
      <c r="X113" s="102">
        <f t="shared" si="55"/>
        <v>0</v>
      </c>
      <c r="Y113" s="102">
        <f t="shared" si="55"/>
        <v>0</v>
      </c>
      <c r="Z113" s="105">
        <f t="shared" si="55"/>
        <v>0</v>
      </c>
      <c r="AA113" s="104">
        <f t="shared" si="55"/>
        <v>0</v>
      </c>
      <c r="AB113" s="102">
        <f t="shared" si="55"/>
        <v>0</v>
      </c>
      <c r="AC113" s="102">
        <f t="shared" si="55"/>
        <v>0</v>
      </c>
      <c r="AD113" s="102">
        <f t="shared" si="55"/>
        <v>0</v>
      </c>
      <c r="AE113" s="102">
        <f t="shared" si="55"/>
        <v>0</v>
      </c>
      <c r="AF113" s="102">
        <f t="shared" si="55"/>
        <v>0</v>
      </c>
      <c r="AG113" s="102">
        <f t="shared" si="55"/>
        <v>0</v>
      </c>
      <c r="AH113" s="102">
        <f t="shared" si="55"/>
        <v>0</v>
      </c>
      <c r="AI113" s="102">
        <f t="shared" si="55"/>
        <v>0</v>
      </c>
      <c r="AJ113" s="102">
        <f t="shared" si="55"/>
        <v>0</v>
      </c>
      <c r="AK113" s="102">
        <f t="shared" si="55"/>
        <v>0</v>
      </c>
      <c r="AL113" s="105">
        <f t="shared" si="55"/>
        <v>0</v>
      </c>
    </row>
    <row r="114" spans="10:38" ht="16.5">
      <c r="J114" s="164"/>
      <c r="K114" s="165"/>
      <c r="L114" s="44">
        <f t="shared" si="50"/>
        <v>0</v>
      </c>
      <c r="M114" s="104">
        <f>IF(M106&lt;&gt;0,M106/$L$106/12,0)</f>
        <v>0</v>
      </c>
      <c r="N114" s="105">
        <f>IF(M114&lt;&gt;0,M114,IF(N106&lt;&gt;0,N106/$L$106/12,0))</f>
        <v>0</v>
      </c>
      <c r="O114" s="104">
        <f aca="true" t="shared" si="56" ref="O114:AL114">IF(N114&lt;&gt;0,N114,IF(O106&lt;&gt;0,O106/$L$106/12,0))</f>
        <v>0</v>
      </c>
      <c r="P114" s="102">
        <f t="shared" si="56"/>
        <v>0</v>
      </c>
      <c r="Q114" s="102">
        <f t="shared" si="56"/>
        <v>0</v>
      </c>
      <c r="R114" s="102">
        <f t="shared" si="56"/>
        <v>0</v>
      </c>
      <c r="S114" s="102">
        <f t="shared" si="56"/>
        <v>0</v>
      </c>
      <c r="T114" s="102">
        <f t="shared" si="56"/>
        <v>0</v>
      </c>
      <c r="U114" s="102">
        <f t="shared" si="56"/>
        <v>0</v>
      </c>
      <c r="V114" s="102">
        <f t="shared" si="56"/>
        <v>0</v>
      </c>
      <c r="W114" s="102">
        <f t="shared" si="56"/>
        <v>0</v>
      </c>
      <c r="X114" s="102">
        <f t="shared" si="56"/>
        <v>0</v>
      </c>
      <c r="Y114" s="102">
        <f t="shared" si="56"/>
        <v>0</v>
      </c>
      <c r="Z114" s="105">
        <f t="shared" si="56"/>
        <v>0</v>
      </c>
      <c r="AA114" s="104">
        <f t="shared" si="56"/>
        <v>0</v>
      </c>
      <c r="AB114" s="102">
        <f t="shared" si="56"/>
        <v>0</v>
      </c>
      <c r="AC114" s="102">
        <f t="shared" si="56"/>
        <v>0</v>
      </c>
      <c r="AD114" s="102">
        <f t="shared" si="56"/>
        <v>0</v>
      </c>
      <c r="AE114" s="102">
        <f t="shared" si="56"/>
        <v>0</v>
      </c>
      <c r="AF114" s="102">
        <f t="shared" si="56"/>
        <v>0</v>
      </c>
      <c r="AG114" s="102">
        <f t="shared" si="56"/>
        <v>0</v>
      </c>
      <c r="AH114" s="102">
        <f t="shared" si="56"/>
        <v>0</v>
      </c>
      <c r="AI114" s="102">
        <f t="shared" si="56"/>
        <v>0</v>
      </c>
      <c r="AJ114" s="102">
        <f t="shared" si="56"/>
        <v>0</v>
      </c>
      <c r="AK114" s="102">
        <f t="shared" si="56"/>
        <v>0</v>
      </c>
      <c r="AL114" s="105">
        <f t="shared" si="56"/>
        <v>0</v>
      </c>
    </row>
    <row r="115" spans="10:38" ht="17.25" thickBot="1">
      <c r="J115" s="169" t="s">
        <v>81</v>
      </c>
      <c r="K115" s="170"/>
      <c r="L115" s="171"/>
      <c r="M115" s="50">
        <f>SUM(M109:M114)</f>
        <v>0</v>
      </c>
      <c r="N115" s="48">
        <f aca="true" t="shared" si="57" ref="N115:AL115">SUM(N109:N114)</f>
        <v>0</v>
      </c>
      <c r="O115" s="50">
        <f t="shared" si="57"/>
        <v>0</v>
      </c>
      <c r="P115" s="47">
        <f t="shared" si="57"/>
        <v>0</v>
      </c>
      <c r="Q115" s="47">
        <f t="shared" si="57"/>
        <v>0</v>
      </c>
      <c r="R115" s="47">
        <f t="shared" si="57"/>
        <v>0</v>
      </c>
      <c r="S115" s="47">
        <f t="shared" si="57"/>
        <v>0</v>
      </c>
      <c r="T115" s="47">
        <f t="shared" si="57"/>
        <v>0</v>
      </c>
      <c r="U115" s="47">
        <f t="shared" si="57"/>
        <v>0</v>
      </c>
      <c r="V115" s="47">
        <f t="shared" si="57"/>
        <v>0</v>
      </c>
      <c r="W115" s="47">
        <f t="shared" si="57"/>
        <v>0</v>
      </c>
      <c r="X115" s="47">
        <f t="shared" si="57"/>
        <v>0</v>
      </c>
      <c r="Y115" s="47">
        <f t="shared" si="57"/>
        <v>0</v>
      </c>
      <c r="Z115" s="48">
        <f t="shared" si="57"/>
        <v>0</v>
      </c>
      <c r="AA115" s="50">
        <f t="shared" si="57"/>
        <v>0</v>
      </c>
      <c r="AB115" s="47">
        <f t="shared" si="57"/>
        <v>0</v>
      </c>
      <c r="AC115" s="47">
        <f t="shared" si="57"/>
        <v>0</v>
      </c>
      <c r="AD115" s="47">
        <f t="shared" si="57"/>
        <v>0</v>
      </c>
      <c r="AE115" s="47">
        <f t="shared" si="57"/>
        <v>0</v>
      </c>
      <c r="AF115" s="47">
        <f t="shared" si="57"/>
        <v>0</v>
      </c>
      <c r="AG115" s="47">
        <f t="shared" si="57"/>
        <v>0</v>
      </c>
      <c r="AH115" s="47">
        <f t="shared" si="57"/>
        <v>0</v>
      </c>
      <c r="AI115" s="47">
        <f t="shared" si="57"/>
        <v>0</v>
      </c>
      <c r="AJ115" s="47">
        <f t="shared" si="57"/>
        <v>0</v>
      </c>
      <c r="AK115" s="47">
        <f t="shared" si="57"/>
        <v>0</v>
      </c>
      <c r="AL115" s="48">
        <f t="shared" si="57"/>
        <v>0</v>
      </c>
    </row>
    <row r="116" spans="10:38" ht="16.5">
      <c r="J116" s="2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7:25" ht="16.5">
      <c r="Q117" s="3"/>
      <c r="R117" s="3"/>
      <c r="S117" s="3"/>
      <c r="T117" s="3"/>
      <c r="U117" s="3"/>
      <c r="V117" s="3"/>
      <c r="W117" s="3"/>
      <c r="X117" s="3"/>
      <c r="Y117" s="3"/>
    </row>
    <row r="118" spans="17:25" ht="16.5">
      <c r="Q118" s="3"/>
      <c r="R118" s="3"/>
      <c r="S118" s="3"/>
      <c r="T118" s="3"/>
      <c r="U118" s="3"/>
      <c r="V118" s="3"/>
      <c r="W118" s="3"/>
      <c r="X118" s="3"/>
      <c r="Y118" s="3"/>
    </row>
  </sheetData>
  <sheetProtection password="8019" sheet="1"/>
  <mergeCells count="141">
    <mergeCell ref="J76:L76"/>
    <mergeCell ref="J59:J64"/>
    <mergeCell ref="K60:L60"/>
    <mergeCell ref="K61:L61"/>
    <mergeCell ref="K62:L62"/>
    <mergeCell ref="K63:L63"/>
    <mergeCell ref="K64:L64"/>
    <mergeCell ref="K67:K69"/>
    <mergeCell ref="K70:K72"/>
    <mergeCell ref="K73:K75"/>
    <mergeCell ref="AA4:AL4"/>
    <mergeCell ref="R2:S2"/>
    <mergeCell ref="B3:E3"/>
    <mergeCell ref="F4:F5"/>
    <mergeCell ref="G4:G5"/>
    <mergeCell ref="H4:H5"/>
    <mergeCell ref="I4:L4"/>
    <mergeCell ref="M4:N4"/>
    <mergeCell ref="O4:Z4"/>
    <mergeCell ref="C5:D5"/>
    <mergeCell ref="B12:E12"/>
    <mergeCell ref="B13:B21"/>
    <mergeCell ref="C10:D10"/>
    <mergeCell ref="C11:D11"/>
    <mergeCell ref="C13:C15"/>
    <mergeCell ref="C16:C18"/>
    <mergeCell ref="C19:C21"/>
    <mergeCell ref="B22:E22"/>
    <mergeCell ref="B23:E23"/>
    <mergeCell ref="B24:B33"/>
    <mergeCell ref="C24:E24"/>
    <mergeCell ref="C25:E25"/>
    <mergeCell ref="F25:F29"/>
    <mergeCell ref="G25:G29"/>
    <mergeCell ref="H25:H29"/>
    <mergeCell ref="C26:C33"/>
    <mergeCell ref="D26:E26"/>
    <mergeCell ref="D27:E27"/>
    <mergeCell ref="D28:E28"/>
    <mergeCell ref="D29:E29"/>
    <mergeCell ref="D30:E30"/>
    <mergeCell ref="H30:H33"/>
    <mergeCell ref="F30:F33"/>
    <mergeCell ref="I30:I33"/>
    <mergeCell ref="J30:J33"/>
    <mergeCell ref="K30:K33"/>
    <mergeCell ref="L30:L33"/>
    <mergeCell ref="J25:J29"/>
    <mergeCell ref="K25:K29"/>
    <mergeCell ref="L25:L29"/>
    <mergeCell ref="I25:I29"/>
    <mergeCell ref="K34:K35"/>
    <mergeCell ref="L34:L35"/>
    <mergeCell ref="D31:E31"/>
    <mergeCell ref="D32:E32"/>
    <mergeCell ref="D33:E33"/>
    <mergeCell ref="B34:B35"/>
    <mergeCell ref="C34:D34"/>
    <mergeCell ref="F34:F35"/>
    <mergeCell ref="C35:D35"/>
    <mergeCell ref="G30:G33"/>
    <mergeCell ref="I36:I37"/>
    <mergeCell ref="G34:G35"/>
    <mergeCell ref="H34:H35"/>
    <mergeCell ref="I34:I35"/>
    <mergeCell ref="J34:J35"/>
    <mergeCell ref="J36:J37"/>
    <mergeCell ref="K36:K37"/>
    <mergeCell ref="L36:L37"/>
    <mergeCell ref="D37:E37"/>
    <mergeCell ref="B38:E38"/>
    <mergeCell ref="B39:E39"/>
    <mergeCell ref="B36:C37"/>
    <mergeCell ref="D36:E36"/>
    <mergeCell ref="F36:F37"/>
    <mergeCell ref="G36:G37"/>
    <mergeCell ref="H36:H37"/>
    <mergeCell ref="B40:E40"/>
    <mergeCell ref="B41:E41"/>
    <mergeCell ref="B42:E42"/>
    <mergeCell ref="B43:B46"/>
    <mergeCell ref="C43:E43"/>
    <mergeCell ref="F43:F46"/>
    <mergeCell ref="C44:E44"/>
    <mergeCell ref="C45:E45"/>
    <mergeCell ref="C46:D46"/>
    <mergeCell ref="G43:G46"/>
    <mergeCell ref="H43:H46"/>
    <mergeCell ref="I43:I46"/>
    <mergeCell ref="J43:J46"/>
    <mergeCell ref="K43:K46"/>
    <mergeCell ref="L43:L46"/>
    <mergeCell ref="AA54:AL54"/>
    <mergeCell ref="J56:L56"/>
    <mergeCell ref="B47:E47"/>
    <mergeCell ref="B48:E48"/>
    <mergeCell ref="B49:E49"/>
    <mergeCell ref="B50:D50"/>
    <mergeCell ref="B51:E51"/>
    <mergeCell ref="J53:L53"/>
    <mergeCell ref="F49:H50"/>
    <mergeCell ref="K59:L59"/>
    <mergeCell ref="J65:L65"/>
    <mergeCell ref="J66:L66"/>
    <mergeCell ref="J67:J75"/>
    <mergeCell ref="O53:P53"/>
    <mergeCell ref="J54:L55"/>
    <mergeCell ref="M54:N54"/>
    <mergeCell ref="O54:Z54"/>
    <mergeCell ref="AA98:AL98"/>
    <mergeCell ref="J89:L89"/>
    <mergeCell ref="J90:L90"/>
    <mergeCell ref="J91:L91"/>
    <mergeCell ref="J92:L92"/>
    <mergeCell ref="J93:L93"/>
    <mergeCell ref="J94:L94"/>
    <mergeCell ref="J95:L95"/>
    <mergeCell ref="O97:P97"/>
    <mergeCell ref="J98:L99"/>
    <mergeCell ref="M98:N98"/>
    <mergeCell ref="O98:Z98"/>
    <mergeCell ref="J77:J83"/>
    <mergeCell ref="J84:L84"/>
    <mergeCell ref="J85:L85"/>
    <mergeCell ref="J86:L86"/>
    <mergeCell ref="J107:L107"/>
    <mergeCell ref="J108:L108"/>
    <mergeCell ref="J109:K114"/>
    <mergeCell ref="J115:L115"/>
    <mergeCell ref="J87:L87"/>
    <mergeCell ref="J88:L88"/>
    <mergeCell ref="B4:E4"/>
    <mergeCell ref="C8:D8"/>
    <mergeCell ref="B6:B11"/>
    <mergeCell ref="C6:D6"/>
    <mergeCell ref="C7:D7"/>
    <mergeCell ref="J101:J106"/>
    <mergeCell ref="C9:D9"/>
    <mergeCell ref="J100:L100"/>
    <mergeCell ref="J57:L57"/>
    <mergeCell ref="J58:L58"/>
  </mergeCells>
  <dataValidations count="8">
    <dataValidation type="decimal" allowBlank="1" showInputMessage="1" showErrorMessage="1" sqref="E46">
      <formula1>0</formula1>
      <formula2>1</formula2>
    </dataValidation>
    <dataValidation type="decimal" allowBlank="1" showInputMessage="1" showErrorMessage="1" sqref="G24:H33 G13:H21 G6:H11 G43:H46 G36:H41">
      <formula1>-1</formula1>
      <formula2>1</formula2>
    </dataValidation>
    <dataValidation type="decimal" allowBlank="1" showInputMessage="1" showErrorMessage="1" sqref="E50">
      <formula1>0</formula1>
      <formula2>0.1</formula2>
    </dataValidation>
    <dataValidation type="whole" operator="greaterThanOrEqual" allowBlank="1" showInputMessage="1" showErrorMessage="1" sqref="M78:AL83 M13:AL21 M6:AL11 M87:AL90 M49:AL49 M43:AL45 M36:AL41 M24:AL33 M57">
      <formula1>0</formula1>
    </dataValidation>
    <dataValidation type="whole" allowBlank="1" showInputMessage="1" showErrorMessage="1" sqref="L78:L83">
      <formula1>2</formula1>
      <formula2>15</formula2>
    </dataValidation>
    <dataValidation type="list" allowBlank="1" showInputMessage="1" showErrorMessage="1" sqref="E6:E11 E13:E21">
      <formula1>$C$55:$C$58</formula1>
    </dataValidation>
    <dataValidation type="whole" allowBlank="1" showInputMessage="1" showErrorMessage="1" sqref="L2">
      <formula1>2020</formula1>
      <formula2>2030</formula2>
    </dataValidation>
    <dataValidation type="whole" allowBlank="1" showInputMessage="1" showErrorMessage="1" sqref="N2">
      <formula1>1</formula1>
      <formula2>12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上野 慎一郎</cp:lastModifiedBy>
  <cp:lastPrinted>2012-03-04T01:14:44Z</cp:lastPrinted>
  <dcterms:created xsi:type="dcterms:W3CDTF">2010-05-19T23:57:18Z</dcterms:created>
  <dcterms:modified xsi:type="dcterms:W3CDTF">2021-02-09T02:01:08Z</dcterms:modified>
  <cp:category/>
  <cp:version/>
  <cp:contentType/>
  <cp:contentStatus/>
</cp:coreProperties>
</file>